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Ex1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1050DGEV6NF3\gpe2\ESTADISTICA\2024\REPORTES MENSUALES\NUMERALIAS 2024\12 DICIEMBRE\"/>
    </mc:Choice>
  </mc:AlternateContent>
  <xr:revisionPtr revIDLastSave="0" documentId="13_ncr:1_{E523C26C-B1BE-4B73-8E3D-7884477A528A}" xr6:coauthVersionLast="47" xr6:coauthVersionMax="47" xr10:uidLastSave="{00000000-0000-0000-0000-000000000000}"/>
  <bookViews>
    <workbookView xWindow="14400" yWindow="0" windowWidth="14280" windowHeight="15600" tabRatio="582" firstSheet="1" activeTab="3" xr2:uid="{6A06E585-784B-4647-A02B-135C5BD85D91}"/>
  </bookViews>
  <sheets>
    <sheet name="Esquema Operativo" sheetId="10" r:id="rId1"/>
    <sheet name="Operaciones" sheetId="4" r:id="rId2"/>
    <sheet name="Pasajeros" sheetId="2" r:id="rId3"/>
    <sheet name="Carga" sheetId="6" r:id="rId4"/>
    <sheet name="Hoja1" sheetId="9" state="hidden" r:id="rId5"/>
    <sheet name="Tabs" sheetId="3" state="hidden" r:id="rId6"/>
  </sheets>
  <externalReferences>
    <externalReference r:id="rId7"/>
    <externalReference r:id="rId8"/>
  </externalReferences>
  <definedNames>
    <definedName name="_xlchart.v5.0" hidden="1">[1]Hoja8!$I$1</definedName>
    <definedName name="_xlchart.v5.1" hidden="1">[1]Hoja8!$I$2:$I$14</definedName>
    <definedName name="_xlchart.v5.2" hidden="1">[1]Hoja8!$J$1</definedName>
    <definedName name="_xlchart.v5.3" hidden="1">[1]Hoja8!$J$2:$J$14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2" l="1"/>
  <c r="F61" i="2"/>
  <c r="G61" i="2"/>
  <c r="H61" i="2"/>
  <c r="I61" i="2"/>
  <c r="J61" i="2"/>
  <c r="D61" i="2"/>
  <c r="K24" i="10"/>
  <c r="K20" i="10"/>
  <c r="K16" i="10"/>
  <c r="K12" i="10"/>
  <c r="G12" i="10"/>
  <c r="G16" i="10"/>
  <c r="D80" i="2" l="1"/>
  <c r="E52" i="4"/>
  <c r="M20" i="10"/>
  <c r="M24" i="10"/>
  <c r="J21" i="10" l="1"/>
  <c r="J20" i="10"/>
  <c r="F22" i="10"/>
  <c r="F21" i="10"/>
  <c r="F20" i="10"/>
  <c r="G73" i="2"/>
  <c r="F31" i="2" l="1"/>
  <c r="F86" i="4" l="1"/>
  <c r="F107" i="4" l="1"/>
  <c r="F30" i="4"/>
  <c r="F15" i="4"/>
  <c r="C5" i="10" l="1"/>
  <c r="C4" i="10"/>
  <c r="F25" i="10" l="1"/>
  <c r="F26" i="10"/>
  <c r="J25" i="10"/>
  <c r="F69" i="4"/>
  <c r="F70" i="4"/>
  <c r="F71" i="4"/>
  <c r="F72" i="4"/>
  <c r="F73" i="4"/>
  <c r="F74" i="4"/>
  <c r="F75" i="4"/>
  <c r="F76" i="4"/>
  <c r="F77" i="4"/>
  <c r="F78" i="4"/>
  <c r="F79" i="4"/>
  <c r="J49" i="2" l="1"/>
  <c r="J50" i="2"/>
  <c r="J51" i="2"/>
  <c r="F99" i="2" l="1"/>
  <c r="F100" i="2"/>
  <c r="D101" i="2" l="1"/>
  <c r="E101" i="2"/>
  <c r="C5" i="6"/>
  <c r="C5" i="4"/>
  <c r="I52" i="2" l="1"/>
  <c r="I60" i="2" s="1"/>
  <c r="C4" i="4" l="1"/>
  <c r="F97" i="2" l="1"/>
  <c r="E108" i="2"/>
  <c r="D108" i="2"/>
  <c r="E24" i="6" l="1"/>
  <c r="E31" i="6" s="1"/>
  <c r="E24" i="4" l="1"/>
  <c r="E31" i="4" s="1"/>
  <c r="D24" i="4"/>
  <c r="D31" i="4" s="1"/>
  <c r="X9" i="3" l="1"/>
  <c r="X8" i="3"/>
  <c r="X7" i="3"/>
  <c r="W9" i="3"/>
  <c r="N55" i="3"/>
  <c r="M56" i="3"/>
  <c r="D56" i="3"/>
  <c r="R9" i="3"/>
  <c r="S9" i="3" s="1"/>
  <c r="L20" i="3"/>
  <c r="M20" i="3"/>
  <c r="K20" i="3"/>
  <c r="E20" i="3"/>
  <c r="F20" i="3"/>
  <c r="D20" i="3"/>
  <c r="G19" i="3"/>
  <c r="L56" i="3"/>
  <c r="K56" i="3"/>
  <c r="E56" i="3"/>
  <c r="F56" i="3"/>
  <c r="G55" i="3"/>
  <c r="N54" i="3"/>
  <c r="J44" i="2" l="1"/>
  <c r="S8" i="3" l="1"/>
  <c r="S7" i="3"/>
  <c r="M54" i="3"/>
  <c r="F54" i="3"/>
  <c r="F18" i="3"/>
  <c r="M18" i="3"/>
  <c r="F16" i="2" l="1"/>
  <c r="J43" i="2"/>
  <c r="C4" i="6" l="1"/>
  <c r="M17" i="3" l="1"/>
  <c r="F17" i="3"/>
  <c r="F29" i="6"/>
  <c r="F24" i="6" l="1"/>
  <c r="J45" i="2"/>
  <c r="D24" i="6"/>
  <c r="D25" i="6" s="1"/>
  <c r="F12" i="4"/>
  <c r="F13" i="4"/>
  <c r="F14" i="4"/>
  <c r="F16" i="4"/>
  <c r="F17" i="4"/>
  <c r="F18" i="4"/>
  <c r="F19" i="4"/>
  <c r="F20" i="4"/>
  <c r="F21" i="4"/>
  <c r="F22" i="4"/>
  <c r="F23" i="4"/>
  <c r="E32" i="4"/>
  <c r="F29" i="4"/>
  <c r="D51" i="4"/>
  <c r="D59" i="4" s="1"/>
  <c r="D60" i="4" s="1"/>
  <c r="E51" i="4"/>
  <c r="E59" i="4" s="1"/>
  <c r="E60" i="4" s="1"/>
  <c r="F51" i="4"/>
  <c r="F59" i="4" s="1"/>
  <c r="F60" i="4" s="1"/>
  <c r="G51" i="4"/>
  <c r="G59" i="4" s="1"/>
  <c r="G60" i="4" s="1"/>
  <c r="H51" i="4"/>
  <c r="H59" i="4" s="1"/>
  <c r="H60" i="4" s="1"/>
  <c r="I51" i="4"/>
  <c r="I59" i="4" s="1"/>
  <c r="I60" i="4" s="1"/>
  <c r="F68" i="4"/>
  <c r="D80" i="4"/>
  <c r="E80" i="4"/>
  <c r="D107" i="4"/>
  <c r="D114" i="4" s="1"/>
  <c r="D115" i="4" s="1"/>
  <c r="E107" i="4"/>
  <c r="E114" i="4" s="1"/>
  <c r="E115" i="4" s="1"/>
  <c r="F80" i="4" l="1"/>
  <c r="G14" i="4"/>
  <c r="G13" i="4"/>
  <c r="G15" i="4"/>
  <c r="E87" i="4"/>
  <c r="E88" i="4" s="1"/>
  <c r="D87" i="4"/>
  <c r="D88" i="4" s="1"/>
  <c r="F24" i="4"/>
  <c r="G23" i="4"/>
  <c r="G22" i="4"/>
  <c r="C9" i="9"/>
  <c r="J51" i="4"/>
  <c r="J59" i="4" s="1"/>
  <c r="J60" i="4" s="1"/>
  <c r="G21" i="4"/>
  <c r="G20" i="4"/>
  <c r="G19" i="4"/>
  <c r="G18" i="4"/>
  <c r="E32" i="6"/>
  <c r="E25" i="6"/>
  <c r="D32" i="4"/>
  <c r="D31" i="6"/>
  <c r="D32" i="6" s="1"/>
  <c r="G16" i="4"/>
  <c r="G17" i="4"/>
  <c r="J7" i="9" a="1"/>
  <c r="J7" i="9" s="1"/>
  <c r="F31" i="4" l="1"/>
  <c r="G20" i="10"/>
  <c r="F24" i="10"/>
  <c r="G24" i="10" s="1"/>
  <c r="C7" i="9"/>
  <c r="F87" i="4"/>
  <c r="F88" i="4" s="1"/>
  <c r="C14" i="9" s="1"/>
  <c r="F31" i="6"/>
  <c r="F32" i="6" s="1"/>
  <c r="C8" i="9"/>
  <c r="F25" i="6"/>
  <c r="F114" i="4"/>
  <c r="F115" i="4" s="1"/>
  <c r="C15" i="9" s="1"/>
  <c r="F32" i="4" l="1"/>
  <c r="C13" i="9" s="1"/>
  <c r="F33" i="6"/>
  <c r="J13" i="9" a="1"/>
  <c r="J13" i="9" s="1"/>
  <c r="G41" i="3" l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N41" i="3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M7" i="3"/>
  <c r="M8" i="3"/>
  <c r="M9" i="3"/>
  <c r="M10" i="3"/>
  <c r="M11" i="3"/>
  <c r="M12" i="3"/>
  <c r="M13" i="3"/>
  <c r="M14" i="3"/>
  <c r="M15" i="3"/>
  <c r="M6" i="3"/>
  <c r="M5" i="3"/>
  <c r="G6" i="3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N5" i="3" l="1"/>
  <c r="N6" i="3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H89" i="2" l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I89" i="2"/>
  <c r="I90" i="2" s="1"/>
  <c r="F98" i="2"/>
  <c r="F96" i="2"/>
  <c r="F95" i="2"/>
  <c r="F94" i="2"/>
  <c r="F93" i="2"/>
  <c r="F92" i="2"/>
  <c r="F91" i="2"/>
  <c r="F90" i="2"/>
  <c r="F89" i="2"/>
  <c r="E109" i="2"/>
  <c r="D109" i="2"/>
  <c r="F101" i="2" l="1"/>
  <c r="J89" i="2"/>
  <c r="I91" i="2"/>
  <c r="I92" i="2" s="1"/>
  <c r="I93" i="2" s="1"/>
  <c r="I94" i="2" s="1"/>
  <c r="I95" i="2" s="1"/>
  <c r="I96" i="2" s="1"/>
  <c r="I97" i="2" s="1"/>
  <c r="I98" i="2" s="1"/>
  <c r="I99" i="2" s="1"/>
  <c r="I100" i="2" s="1"/>
  <c r="J90" i="2"/>
  <c r="G8" i="9"/>
  <c r="E52" i="2"/>
  <c r="E60" i="2" s="1"/>
  <c r="F52" i="2"/>
  <c r="F60" i="2" s="1"/>
  <c r="G52" i="2"/>
  <c r="G60" i="2" s="1"/>
  <c r="H52" i="2"/>
  <c r="H60" i="2" s="1"/>
  <c r="D52" i="2"/>
  <c r="D60" i="2" s="1"/>
  <c r="J48" i="2"/>
  <c r="J47" i="2"/>
  <c r="J46" i="2"/>
  <c r="J42" i="2"/>
  <c r="J41" i="2"/>
  <c r="J40" i="2"/>
  <c r="F108" i="2" l="1"/>
  <c r="F109" i="2" s="1"/>
  <c r="G14" i="9" s="1"/>
  <c r="J52" i="2"/>
  <c r="J60" i="2" s="1"/>
  <c r="F24" i="2" l="1"/>
  <c r="F23" i="2"/>
  <c r="F22" i="2"/>
  <c r="F21" i="2"/>
  <c r="F20" i="2"/>
  <c r="F19" i="2"/>
  <c r="F18" i="2"/>
  <c r="F17" i="2"/>
  <c r="F15" i="2"/>
  <c r="F14" i="2"/>
  <c r="F13" i="2"/>
  <c r="E25" i="2"/>
  <c r="E32" i="2" s="1"/>
  <c r="E33" i="2" s="1"/>
  <c r="D25" i="2"/>
  <c r="D32" i="2" s="1"/>
  <c r="D33" i="2" s="1"/>
  <c r="G19" i="2" l="1"/>
  <c r="G15" i="2"/>
  <c r="G22" i="2"/>
  <c r="G23" i="2"/>
  <c r="G24" i="2"/>
  <c r="G14" i="2"/>
  <c r="G17" i="2"/>
  <c r="G16" i="2"/>
  <c r="G18" i="2"/>
  <c r="G20" i="2"/>
  <c r="G21" i="2"/>
  <c r="F25" i="2"/>
  <c r="F32" i="2" l="1"/>
  <c r="F33" i="2" s="1"/>
  <c r="J91" i="2"/>
  <c r="J24" i="10" l="1"/>
  <c r="G7" i="9"/>
  <c r="J92" i="2"/>
  <c r="G13" i="9" l="1"/>
  <c r="J93" i="2"/>
  <c r="J94" i="2" l="1"/>
  <c r="J95" i="2" l="1"/>
  <c r="J96" i="2" l="1"/>
  <c r="J97" i="2" l="1"/>
  <c r="J98" i="2" l="1"/>
  <c r="J100" i="2" l="1"/>
  <c r="J9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<sst xmlns="http://schemas.openxmlformats.org/spreadsheetml/2006/main" count="526" uniqueCount="142">
  <si>
    <t>MES</t>
  </si>
  <si>
    <t>ABRIL</t>
  </si>
  <si>
    <t>MAYO</t>
  </si>
  <si>
    <t>JUNIO</t>
  </si>
  <si>
    <t>JULIO</t>
  </si>
  <si>
    <t>AGOSTO</t>
  </si>
  <si>
    <t>SEPTIEMBRE</t>
  </si>
  <si>
    <t>TOTAL</t>
  </si>
  <si>
    <t>PASAJEROS</t>
  </si>
  <si>
    <t>OPERACIONES</t>
  </si>
  <si>
    <t>NACIONALES</t>
  </si>
  <si>
    <t>INTERNACIONALES</t>
  </si>
  <si>
    <t>SUBTOTAL</t>
  </si>
  <si>
    <t>PASAJEROS COMERCIALES TOTALES.</t>
  </si>
  <si>
    <t>SALIDAS</t>
  </si>
  <si>
    <t>LLEGADAS</t>
  </si>
  <si>
    <t>SALIDA</t>
  </si>
  <si>
    <t>LLEGADA</t>
  </si>
  <si>
    <t>OCTUBRE</t>
  </si>
  <si>
    <t>PAX. NACIONALES</t>
  </si>
  <si>
    <t>PAX. INTERNACIONALES</t>
  </si>
  <si>
    <t>VAR % MENSUAL</t>
  </si>
  <si>
    <t>PASAJEROS COMERCIALES TOTALES POR DESTINOS.</t>
  </si>
  <si>
    <t>PAÍS</t>
  </si>
  <si>
    <t>NOVIEMBRE</t>
  </si>
  <si>
    <t>DICIEMBRE</t>
  </si>
  <si>
    <t>SUBTOTAL NACIONAL</t>
  </si>
  <si>
    <t>SUBTOTAL INTERNACIONAL</t>
  </si>
  <si>
    <t>procesosyestadistica@aifa.aero</t>
  </si>
  <si>
    <t>MARZO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</si>
  <si>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</si>
  <si>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</si>
  <si>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</si>
  <si>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</si>
  <si>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</si>
  <si>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</si>
  <si>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</si>
  <si>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</si>
  <si>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</si>
  <si>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</si>
  <si>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ENERO</t>
  </si>
  <si>
    <t>FEBRERO</t>
  </si>
  <si>
    <t>ENE.</t>
  </si>
  <si>
    <t>FEB.</t>
  </si>
  <si>
    <t>Cifras acumuladas desde el 21 Mar. 2022.</t>
  </si>
  <si>
    <t>ACUMULADO</t>
  </si>
  <si>
    <t>AÑO</t>
  </si>
  <si>
    <t>PASAJEROS DE AVIACIÓN GENERAL</t>
  </si>
  <si>
    <t>OPERACIONES DE AVIACIÓN GENERAL</t>
  </si>
  <si>
    <t>OPERACIONES NACIONALES </t>
  </si>
  <si>
    <t>OPERACIONES INTERNACIONALES</t>
  </si>
  <si>
    <t>PASAJEROS NACIONALES </t>
  </si>
  <si>
    <t>PASAJEROS INTERNACIONALES</t>
  </si>
  <si>
    <t>ACUMULADOS</t>
  </si>
  <si>
    <t>VERACRUZ</t>
  </si>
  <si>
    <t>NAL</t>
  </si>
  <si>
    <t>INT</t>
  </si>
  <si>
    <t>LUGAR</t>
  </si>
  <si>
    <t>NACIONAL</t>
  </si>
  <si>
    <t>INTERNACIONAL</t>
  </si>
  <si>
    <t>JALISCO</t>
  </si>
  <si>
    <t>NUEVO LEÓN</t>
  </si>
  <si>
    <t>YUCATÁN</t>
  </si>
  <si>
    <t>OAXACA</t>
  </si>
  <si>
    <t>BAJA CALIFORNIA SUR</t>
  </si>
  <si>
    <t>GUERRERO</t>
  </si>
  <si>
    <t>PANAMÁ</t>
  </si>
  <si>
    <t>CUBA</t>
  </si>
  <si>
    <t>VENEZUELA</t>
  </si>
  <si>
    <t>QUINTANA ROO</t>
  </si>
  <si>
    <t>21 - 31 MAR.</t>
  </si>
  <si>
    <t>BAJA CALIFORNIA</t>
  </si>
  <si>
    <t>TABASCO</t>
  </si>
  <si>
    <t>AVIACIÓN GENERAL</t>
  </si>
  <si>
    <t>AVIACIÓN COMERCIAL</t>
  </si>
  <si>
    <t>AVIACIÓN DE CARGA</t>
  </si>
  <si>
    <t>CARGA TRANSPORTADA</t>
  </si>
  <si>
    <t>DE SALIDA</t>
  </si>
  <si>
    <t>DE LLEGADA</t>
  </si>
  <si>
    <t>CARGA (KG.)</t>
  </si>
  <si>
    <t>OPERACIONES DE CARGA</t>
  </si>
  <si>
    <t>OPERACIONES COMERCIALES</t>
  </si>
  <si>
    <t>Nota 1: Los valores cuantitativos mostrados son el resultado de la compulsa entre los registros de la Dirección de Operación y los Manifiestos de Operación remitidos por las líneas aéreas.</t>
  </si>
  <si>
    <t>Cifras del 21 Mar. 2022 al 31 Mar. 2023.</t>
  </si>
  <si>
    <t>PASAJEROS COMERCIALES POR LLEGADAS Y DE SALIDAS.</t>
  </si>
  <si>
    <t>OPERACIONES COMERCIALES POR LLEGADAS Y SALIDAS</t>
  </si>
  <si>
    <t>-</t>
  </si>
  <si>
    <t>Por lo anterior, es probable que los datos mostrados durante el periodo anterior sean diferentes a los actuales.</t>
  </si>
  <si>
    <t>Nota 2: Las cifras de Aviación de Carga son ajustadas, y aún se encuentran susceptibles a ajustes por cierre de mes, de acuerdo con las áreas generadoras de la información.</t>
  </si>
  <si>
    <t>Aviación</t>
  </si>
  <si>
    <t>Suma</t>
  </si>
  <si>
    <t>Comercial</t>
  </si>
  <si>
    <t>General</t>
  </si>
  <si>
    <t>Carga</t>
  </si>
  <si>
    <t>CARGA</t>
  </si>
  <si>
    <t>Kilogramos</t>
  </si>
  <si>
    <t>ESQUEMA OPERATIVO</t>
  </si>
  <si>
    <t>OTRAS</t>
  </si>
  <si>
    <t>Var %</t>
  </si>
  <si>
    <t>REP. DOM.</t>
  </si>
  <si>
    <t>E. U. A.</t>
  </si>
  <si>
    <t>Por lo anterior, es probable que los datos mostrados durante el periodo anterior sean diferentes a los del periodo actual.</t>
  </si>
  <si>
    <t>Por lo anterior, es probable que los datos mostrados durante el periodo anterior sean diferentes al periodo actual.</t>
  </si>
  <si>
    <t>Nota: Los valores cuantitativos mostrados son el resultado de la compulsa entre los registros de la Dirección de Operación y los Manifiestos de Operación remitidos por las líneas aéreas. Sin embargo, estos datos pueden variar de acuerdo al periodo de reporte y ajustes realizados por las aerolíneas.</t>
  </si>
  <si>
    <t>21 Mar. - 31 Dic.</t>
  </si>
  <si>
    <t>Aviación ENERO-JULIO</t>
  </si>
  <si>
    <t>Aviación 2022-2023</t>
  </si>
  <si>
    <t>Kilogramos ENE-JUL</t>
  </si>
  <si>
    <t>Kilogramos 2022-2023</t>
  </si>
  <si>
    <t>DESTINOS NACIONALES</t>
  </si>
  <si>
    <t>NO. DE PASAJEROS</t>
  </si>
  <si>
    <t>DESTINOS INTERNACIONALES</t>
  </si>
  <si>
    <t>Nota 2: Las cifras de Aviación de Carga y Aviación Comercial son ajustadas, y aún se encuentran susceptibles a ajustes, de acuerdo con las áreas generadoras de la información.</t>
  </si>
  <si>
    <t xml:space="preserve">NUMERALIA AEROPORTUARIA 2024 </t>
  </si>
  <si>
    <t>2023
(1/o. Ene. - 31 Dic.)</t>
  </si>
  <si>
    <t>2022 - 2024
(21 Mar. 2022 - 31 Dic. 2024.)</t>
  </si>
  <si>
    <t xml:space="preserve">Contacto:  Subdirección General Administrativa | Gerencia de Procesos y Estadística. </t>
  </si>
  <si>
    <t>NUMERALIA AEROPORTUARIA 2024.</t>
  </si>
  <si>
    <t>Cifras del 1/o. Ene. al 31 Dic. 2024</t>
  </si>
  <si>
    <t>Cifras del 1/o. Ene. al 31 Dic. 2024.</t>
  </si>
  <si>
    <t>Quintana Roo</t>
  </si>
  <si>
    <t>Jalisco</t>
  </si>
  <si>
    <t>Nuevo León</t>
  </si>
  <si>
    <t>Baja California</t>
  </si>
  <si>
    <t>Yucatán</t>
  </si>
  <si>
    <t>Oaxaca</t>
  </si>
  <si>
    <t>Baja California Sur</t>
  </si>
  <si>
    <t>Sinaloa</t>
  </si>
  <si>
    <t>Tamaulipas</t>
  </si>
  <si>
    <t>Chihuahua</t>
  </si>
  <si>
    <t>Guerrero</t>
  </si>
  <si>
    <t>Sonora</t>
  </si>
  <si>
    <t>OTROS DESTINOS</t>
  </si>
  <si>
    <t>República Dominicana</t>
  </si>
  <si>
    <t>Estados Unidos</t>
  </si>
  <si>
    <t>Colombia</t>
  </si>
  <si>
    <t>Cuba</t>
  </si>
  <si>
    <t>Panamá</t>
  </si>
  <si>
    <t>2024
(1/o. Ene. -31 Dic.)</t>
  </si>
  <si>
    <t>Fecha de validación: 14 Ene. 2025</t>
  </si>
  <si>
    <t>Fecha de actualización: 14 Ene. 2025</t>
  </si>
  <si>
    <r>
      <t xml:space="preserve">Contacto:  </t>
    </r>
    <r>
      <rPr>
        <sz val="12"/>
        <color theme="1"/>
        <rFont val="Noto Sans"/>
        <family val="2"/>
      </rPr>
      <t xml:space="preserve">Subdirección General Administrativa </t>
    </r>
    <r>
      <rPr>
        <b/>
        <sz val="12"/>
        <color theme="1"/>
        <rFont val="Noto Sans"/>
        <family val="2"/>
      </rPr>
      <t xml:space="preserve">| </t>
    </r>
    <r>
      <rPr>
        <sz val="12"/>
        <color theme="1"/>
        <rFont val="Noto Sans"/>
        <family val="2"/>
      </rPr>
      <t xml:space="preserve">Gerencia de Procesos y Estadística.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</si>
</sst>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Calibri"/>
      <family val="2"/>
      <scheme val="minor"/>
    </font>
    <font>
      <sz val="12"/>
      <color theme="1"/>
      <name val="Montserrat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A202D"/>
      <name val="Montserrat"/>
    </font>
    <font>
      <b/>
      <sz val="12"/>
      <color rgb="FFFFFFFF"/>
      <name val="Montserrat"/>
    </font>
    <font>
      <b/>
      <sz val="12"/>
      <color rgb="FF000000"/>
      <name val="Montserrat"/>
    </font>
    <font>
      <sz val="12"/>
      <color rgb="FF000000"/>
      <name val="Montserrat"/>
    </font>
    <font>
      <sz val="12"/>
      <color theme="0"/>
      <name val="Montserrat"/>
    </font>
    <font>
      <sz val="12"/>
      <name val="Montserrat"/>
    </font>
    <font>
      <b/>
      <sz val="14"/>
      <color theme="1"/>
      <name val="Montserrat"/>
    </font>
    <font>
      <b/>
      <sz val="10"/>
      <color rgb="FFFFFFFF"/>
      <name val="Montserrat"/>
    </font>
    <font>
      <b/>
      <sz val="10"/>
      <color rgb="FF0A202D"/>
      <name val="Montserrat"/>
    </font>
    <font>
      <sz val="10"/>
      <color rgb="FF000000"/>
      <name val="Montserrat"/>
    </font>
    <font>
      <b/>
      <sz val="10"/>
      <color rgb="FF000000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sz val="14"/>
      <color rgb="FFFF0000"/>
      <name val="Montserrat"/>
    </font>
    <font>
      <b/>
      <sz val="14"/>
      <color rgb="FFFF0000"/>
      <name val="Montserrat"/>
    </font>
    <font>
      <sz val="14"/>
      <color theme="0"/>
      <name val="Montserrat"/>
    </font>
    <font>
      <sz val="12"/>
      <color theme="1"/>
      <name val="Noto Sans"/>
      <family val="2"/>
    </font>
    <font>
      <sz val="16"/>
      <color theme="1"/>
      <name val="Noto Sans"/>
      <family val="2"/>
    </font>
    <font>
      <sz val="12"/>
      <color rgb="FFFF0000"/>
      <name val="Noto Sans"/>
      <family val="2"/>
    </font>
    <font>
      <sz val="14"/>
      <color theme="1"/>
      <name val="Noto Sans"/>
      <family val="2"/>
    </font>
    <font>
      <b/>
      <sz val="16"/>
      <color rgb="FFFAF8F4"/>
      <name val="Noto Sans"/>
      <family val="2"/>
    </font>
    <font>
      <sz val="14"/>
      <color rgb="FFFF0000"/>
      <name val="Noto Sans"/>
      <family val="2"/>
    </font>
    <font>
      <b/>
      <sz val="14"/>
      <color theme="1"/>
      <name val="Noto Sans"/>
      <family val="2"/>
    </font>
    <font>
      <b/>
      <sz val="14"/>
      <color rgb="FFFF0000"/>
      <name val="Noto Sans"/>
      <family val="2"/>
    </font>
    <font>
      <sz val="14"/>
      <color rgb="FF235B4E"/>
      <name val="Noto Sans"/>
      <family val="2"/>
    </font>
    <font>
      <sz val="14"/>
      <color rgb="FF846B38"/>
      <name val="Noto Sans"/>
      <family val="2"/>
    </font>
    <font>
      <sz val="14"/>
      <color rgb="FF9D2449"/>
      <name val="Noto Sans"/>
      <family val="2"/>
    </font>
    <font>
      <i/>
      <sz val="10"/>
      <color theme="1"/>
      <name val="Noto Sans"/>
      <family val="2"/>
    </font>
    <font>
      <b/>
      <sz val="12"/>
      <color theme="1"/>
      <name val="Noto Sans"/>
      <family val="2"/>
    </font>
    <font>
      <b/>
      <sz val="16"/>
      <color theme="1"/>
      <name val="Noto Sans"/>
      <family val="2"/>
    </font>
    <font>
      <b/>
      <sz val="12"/>
      <color rgb="FF9D2449"/>
      <name val="Noto Sans"/>
      <family val="2"/>
    </font>
    <font>
      <b/>
      <sz val="12"/>
      <color rgb="FFFFFFFF"/>
      <name val="Noto Sans"/>
      <family val="2"/>
    </font>
    <font>
      <sz val="12"/>
      <color theme="0"/>
      <name val="Noto Sans"/>
      <family val="2"/>
    </font>
    <font>
      <b/>
      <sz val="12"/>
      <color rgb="FF0A202D"/>
      <name val="Noto Sans"/>
      <family val="2"/>
    </font>
    <font>
      <b/>
      <sz val="12"/>
      <color rgb="FF000000"/>
      <name val="Noto Sans"/>
      <family val="2"/>
    </font>
    <font>
      <sz val="12"/>
      <color rgb="FF000000"/>
      <name val="Noto Sans"/>
      <family val="2"/>
    </font>
    <font>
      <sz val="12"/>
      <name val="Noto Sans"/>
      <family val="2"/>
    </font>
    <font>
      <b/>
      <sz val="11"/>
      <color rgb="FF000000"/>
      <name val="Noto Sans"/>
      <family val="2"/>
    </font>
    <font>
      <b/>
      <i/>
      <sz val="11"/>
      <color rgb="FF000000"/>
      <name val="Noto Sans"/>
      <family val="2"/>
    </font>
    <font>
      <b/>
      <sz val="11"/>
      <name val="Noto Sans"/>
      <family val="2"/>
    </font>
    <font>
      <i/>
      <sz val="12"/>
      <color rgb="FF000000"/>
      <name val="Noto Sans"/>
      <family val="2"/>
    </font>
    <font>
      <b/>
      <i/>
      <sz val="12"/>
      <color rgb="FF000000"/>
      <name val="Noto Sans"/>
      <family val="2"/>
    </font>
    <font>
      <i/>
      <sz val="12"/>
      <color theme="1"/>
      <name val="Noto Sans"/>
      <family val="2"/>
    </font>
    <font>
      <b/>
      <sz val="12"/>
      <color rgb="FF255C4F"/>
      <name val="Noto Sans"/>
      <family val="2"/>
    </font>
    <font>
      <b/>
      <sz val="12"/>
      <color rgb="FFAE851E"/>
      <name val="Noto Sans"/>
      <family val="2"/>
    </font>
    <font>
      <b/>
      <sz val="14"/>
      <color theme="0"/>
      <name val="Noto Sans"/>
      <family val="2"/>
    </font>
    <font>
      <b/>
      <sz val="12"/>
      <color theme="0"/>
      <name val="Noto Sans"/>
      <family val="2"/>
    </font>
    <font>
      <sz val="11"/>
      <color theme="1"/>
      <name val="Noto Sans"/>
      <family val="2"/>
    </font>
    <font>
      <b/>
      <sz val="12"/>
      <color rgb="FF235B4E"/>
      <name val="Noto Sans"/>
      <family val="2"/>
    </font>
    <font>
      <sz val="10"/>
      <color theme="1"/>
      <name val="Noto Sans"/>
      <family val="2"/>
    </font>
    <font>
      <sz val="12"/>
      <color theme="1"/>
      <name val="Abadi"/>
      <family val="2"/>
    </font>
    <font>
      <sz val="14"/>
      <color theme="1"/>
      <name val="Abadi"/>
      <family val="2"/>
    </font>
    <font>
      <b/>
      <sz val="14"/>
      <color rgb="FF846B38"/>
      <name val="Noto Sans"/>
      <family val="2"/>
    </font>
  </fonts>
  <fills count="21">
    <fill>
      <patternFill patternType="none"/>
    </fill>
    <fill>
      <patternFill patternType="gray125"/>
    </fill>
    <fill>
      <patternFill patternType="solid">
        <fgColor rgb="FF255C4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DC4A3"/>
        <bgColor indexed="64"/>
      </patternFill>
    </fill>
    <fill>
      <patternFill patternType="solid">
        <fgColor rgb="FFEAE1CE"/>
        <bgColor indexed="64"/>
      </patternFill>
    </fill>
    <fill>
      <patternFill patternType="solid">
        <fgColor rgb="FFA421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A202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1EBDF"/>
        <bgColor indexed="64"/>
      </patternFill>
    </fill>
    <fill>
      <patternFill patternType="solid">
        <fgColor rgb="FFFAF8F4"/>
        <bgColor indexed="64"/>
      </patternFill>
    </fill>
    <fill>
      <patternFill patternType="solid">
        <fgColor rgb="FF235B4E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rgb="FFAE851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 wrapText="1" readingOrder="1"/>
    </xf>
    <xf numFmtId="0" fontId="8" fillId="0" borderId="0" xfId="0" applyFont="1"/>
    <xf numFmtId="0" fontId="9" fillId="0" borderId="0" xfId="0" applyFont="1"/>
    <xf numFmtId="3" fontId="7" fillId="0" borderId="0" xfId="0" applyNumberFormat="1" applyFont="1" applyAlignment="1">
      <alignment horizontal="center" vertical="center" wrapText="1" readingOrder="1"/>
    </xf>
    <xf numFmtId="3" fontId="6" fillId="0" borderId="0" xfId="0" applyNumberFormat="1" applyFont="1" applyAlignment="1">
      <alignment horizontal="center" vertical="center" wrapText="1" readingOrder="1"/>
    </xf>
    <xf numFmtId="3" fontId="1" fillId="0" borderId="0" xfId="0" applyNumberFormat="1" applyFont="1"/>
    <xf numFmtId="0" fontId="10" fillId="0" borderId="0" xfId="0" applyFont="1"/>
    <xf numFmtId="0" fontId="11" fillId="2" borderId="0" xfId="0" applyFont="1" applyFill="1" applyAlignment="1">
      <alignment horizontal="center" vertical="center" wrapText="1" readingOrder="1"/>
    </xf>
    <xf numFmtId="0" fontId="12" fillId="3" borderId="0" xfId="0" applyFont="1" applyFill="1" applyAlignment="1">
      <alignment horizontal="center" vertical="center" wrapText="1" readingOrder="1"/>
    </xf>
    <xf numFmtId="3" fontId="13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3" fontId="14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3" fontId="13" fillId="0" borderId="0" xfId="0" applyNumberFormat="1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3" fontId="14" fillId="0" borderId="0" xfId="0" applyNumberFormat="1" applyFont="1" applyAlignment="1">
      <alignment horizontal="center" vertical="center" wrapText="1" readingOrder="1"/>
    </xf>
    <xf numFmtId="0" fontId="12" fillId="4" borderId="0" xfId="0" applyFont="1" applyFill="1" applyAlignment="1">
      <alignment horizontal="center" vertical="center" wrapText="1" readingOrder="1"/>
    </xf>
    <xf numFmtId="3" fontId="12" fillId="4" borderId="0" xfId="0" applyNumberFormat="1" applyFont="1" applyFill="1" applyAlignment="1">
      <alignment horizontal="center" vertical="center" wrapText="1" readingOrder="1"/>
    </xf>
    <xf numFmtId="0" fontId="15" fillId="0" borderId="0" xfId="0" applyFont="1"/>
    <xf numFmtId="0" fontId="11" fillId="8" borderId="0" xfId="0" applyFont="1" applyFill="1" applyAlignment="1">
      <alignment horizontal="center" wrapText="1" readingOrder="1"/>
    </xf>
    <xf numFmtId="0" fontId="11" fillId="8" borderId="0" xfId="0" applyFont="1" applyFill="1" applyAlignment="1">
      <alignment horizontal="center" vertical="center" wrapText="1" readingOrder="1"/>
    </xf>
    <xf numFmtId="0" fontId="13" fillId="0" borderId="0" xfId="0" applyFont="1" applyAlignment="1">
      <alignment horizontal="center" wrapText="1" readingOrder="1"/>
    </xf>
    <xf numFmtId="3" fontId="14" fillId="12" borderId="0" xfId="0" applyNumberFormat="1" applyFont="1" applyFill="1" applyAlignment="1">
      <alignment horizontal="center" vertical="center" wrapText="1" readingOrder="1"/>
    </xf>
    <xf numFmtId="0" fontId="16" fillId="0" borderId="0" xfId="0" applyFont="1"/>
    <xf numFmtId="0" fontId="11" fillId="13" borderId="0" xfId="0" applyFont="1" applyFill="1" applyAlignment="1">
      <alignment horizontal="center"/>
    </xf>
    <xf numFmtId="3" fontId="14" fillId="15" borderId="0" xfId="0" applyNumberFormat="1" applyFont="1" applyFill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14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0" fillId="16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7" fillId="17" borderId="0" xfId="0" applyFon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10" fontId="13" fillId="3" borderId="0" xfId="1" applyNumberFormat="1" applyFont="1" applyFill="1" applyAlignment="1">
      <alignment horizontal="center" vertical="center" wrapText="1" readingOrder="1"/>
    </xf>
    <xf numFmtId="10" fontId="13" fillId="0" borderId="0" xfId="1" applyNumberFormat="1" applyFont="1" applyAlignment="1">
      <alignment horizontal="center" vertical="center" wrapText="1" readingOrder="1"/>
    </xf>
    <xf numFmtId="3" fontId="6" fillId="0" borderId="0" xfId="0" applyNumberFormat="1" applyFont="1" applyAlignment="1">
      <alignment horizontal="center" wrapText="1" readingOrder="1"/>
    </xf>
    <xf numFmtId="3" fontId="17" fillId="17" borderId="0" xfId="0" applyNumberFormat="1" applyFont="1" applyFill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1" fillId="0" borderId="0" xfId="0" applyFont="1" applyAlignment="1">
      <alignment horizontal="center" vertical="center"/>
    </xf>
    <xf numFmtId="0" fontId="21" fillId="10" borderId="0" xfId="0" applyFont="1" applyFill="1"/>
    <xf numFmtId="0" fontId="24" fillId="0" borderId="0" xfId="0" applyFont="1"/>
    <xf numFmtId="0" fontId="26" fillId="0" borderId="0" xfId="0" applyFont="1"/>
    <xf numFmtId="0" fontId="24" fillId="0" borderId="0" xfId="0" applyFont="1" applyAlignment="1">
      <alignment horizontal="center" vertical="center"/>
    </xf>
    <xf numFmtId="0" fontId="28" fillId="0" borderId="0" xfId="0" applyFont="1"/>
    <xf numFmtId="0" fontId="27" fillId="0" borderId="0" xfId="0" applyFont="1"/>
    <xf numFmtId="0" fontId="27" fillId="16" borderId="0" xfId="0" applyFont="1" applyFill="1" applyAlignment="1">
      <alignment horizontal="center" vertical="center"/>
    </xf>
    <xf numFmtId="0" fontId="5" fillId="0" borderId="0" xfId="0" applyFont="1" applyAlignment="1">
      <alignment horizontal="center" wrapText="1" readingOrder="1"/>
    </xf>
    <xf numFmtId="0" fontId="5" fillId="0" borderId="0" xfId="0" applyFont="1" applyAlignment="1">
      <alignment horizontal="center" vertical="center" wrapText="1" readingOrder="1"/>
    </xf>
    <xf numFmtId="0" fontId="24" fillId="16" borderId="0" xfId="0" applyFont="1" applyFill="1"/>
    <xf numFmtId="0" fontId="27" fillId="12" borderId="0" xfId="0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9" fillId="16" borderId="0" xfId="0" applyFont="1" applyFill="1" applyAlignment="1">
      <alignment horizontal="center" vertical="center"/>
    </xf>
    <xf numFmtId="0" fontId="24" fillId="17" borderId="0" xfId="0" applyFont="1" applyFill="1" applyAlignment="1">
      <alignment horizontal="right" vertical="center"/>
    </xf>
    <xf numFmtId="3" fontId="24" fillId="17" borderId="0" xfId="0" applyNumberFormat="1" applyFont="1" applyFill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17" borderId="0" xfId="0" applyFont="1" applyFill="1" applyAlignment="1">
      <alignment vertical="center"/>
    </xf>
    <xf numFmtId="0" fontId="29" fillId="16" borderId="0" xfId="0" applyFont="1" applyFill="1"/>
    <xf numFmtId="3" fontId="24" fillId="0" borderId="0" xfId="0" applyNumberFormat="1" applyFont="1" applyAlignment="1">
      <alignment vertical="center"/>
    </xf>
    <xf numFmtId="0" fontId="6" fillId="0" borderId="0" xfId="0" applyFont="1" applyAlignment="1">
      <alignment horizontal="center" wrapText="1" readingOrder="1"/>
    </xf>
    <xf numFmtId="0" fontId="32" fillId="0" borderId="0" xfId="0" applyFont="1"/>
    <xf numFmtId="0" fontId="33" fillId="0" borderId="0" xfId="0" applyFont="1"/>
    <xf numFmtId="3" fontId="23" fillId="0" borderId="0" xfId="0" applyNumberFormat="1" applyFont="1" applyAlignment="1">
      <alignment horizontal="center" vertical="center"/>
    </xf>
    <xf numFmtId="3" fontId="21" fillId="0" borderId="0" xfId="0" applyNumberFormat="1" applyFont="1"/>
    <xf numFmtId="3" fontId="23" fillId="0" borderId="0" xfId="0" applyNumberFormat="1" applyFont="1"/>
    <xf numFmtId="0" fontId="34" fillId="0" borderId="0" xfId="0" applyFont="1"/>
    <xf numFmtId="0" fontId="35" fillId="0" borderId="0" xfId="0" applyFont="1"/>
    <xf numFmtId="0" fontId="36" fillId="8" borderId="0" xfId="0" applyFont="1" applyFill="1" applyAlignment="1">
      <alignment horizontal="center" vertical="center" wrapText="1" readingOrder="1"/>
    </xf>
    <xf numFmtId="0" fontId="37" fillId="0" borderId="0" xfId="0" applyFont="1" applyAlignment="1">
      <alignment horizontal="center" vertical="center"/>
    </xf>
    <xf numFmtId="0" fontId="38" fillId="3" borderId="0" xfId="0" applyFont="1" applyFill="1" applyAlignment="1">
      <alignment horizontal="center" vertical="center" wrapText="1" readingOrder="1"/>
    </xf>
    <xf numFmtId="3" fontId="21" fillId="11" borderId="0" xfId="0" applyNumberFormat="1" applyFont="1" applyFill="1" applyAlignment="1">
      <alignment horizontal="center" vertical="center"/>
    </xf>
    <xf numFmtId="3" fontId="39" fillId="3" borderId="0" xfId="0" applyNumberFormat="1" applyFont="1" applyFill="1" applyAlignment="1">
      <alignment horizontal="center" vertical="center" wrapText="1" readingOrder="1"/>
    </xf>
    <xf numFmtId="10" fontId="37" fillId="0" borderId="0" xfId="1" applyNumberFormat="1" applyFont="1" applyAlignment="1">
      <alignment horizontal="center" vertical="center"/>
    </xf>
    <xf numFmtId="0" fontId="38" fillId="0" borderId="0" xfId="0" applyFont="1" applyAlignment="1">
      <alignment horizontal="center" vertical="center" wrapText="1" readingOrder="1"/>
    </xf>
    <xf numFmtId="3" fontId="40" fillId="0" borderId="0" xfId="0" applyNumberFormat="1" applyFont="1" applyAlignment="1">
      <alignment horizontal="center" vertical="center" wrapText="1" readingOrder="1"/>
    </xf>
    <xf numFmtId="3" fontId="39" fillId="0" borderId="0" xfId="0" applyNumberFormat="1" applyFont="1" applyAlignment="1">
      <alignment horizontal="center" vertical="center" wrapText="1" readingOrder="1"/>
    </xf>
    <xf numFmtId="3" fontId="40" fillId="3" borderId="0" xfId="0" applyNumberFormat="1" applyFont="1" applyFill="1" applyAlignment="1">
      <alignment horizontal="center" vertical="center" wrapText="1" readingOrder="1"/>
    </xf>
    <xf numFmtId="3" fontId="40" fillId="10" borderId="0" xfId="0" applyNumberFormat="1" applyFont="1" applyFill="1" applyAlignment="1">
      <alignment horizontal="center" vertical="center" wrapText="1" readingOrder="1"/>
    </xf>
    <xf numFmtId="0" fontId="38" fillId="4" borderId="0" xfId="0" applyFont="1" applyFill="1" applyAlignment="1">
      <alignment horizontal="center" vertical="center" wrapText="1" readingOrder="1"/>
    </xf>
    <xf numFmtId="3" fontId="38" fillId="4" borderId="0" xfId="0" applyNumberFormat="1" applyFont="1" applyFill="1" applyAlignment="1">
      <alignment horizontal="center" vertical="center" wrapText="1" readingOrder="1"/>
    </xf>
    <xf numFmtId="3" fontId="38" fillId="9" borderId="0" xfId="0" applyNumberFormat="1" applyFont="1" applyFill="1" applyAlignment="1">
      <alignment horizontal="center" vertical="center" wrapText="1" readingOrder="1"/>
    </xf>
    <xf numFmtId="10" fontId="23" fillId="0" borderId="0" xfId="1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41" fillId="0" borderId="0" xfId="0" applyFont="1" applyAlignment="1">
      <alignment wrapText="1"/>
    </xf>
    <xf numFmtId="0" fontId="39" fillId="6" borderId="0" xfId="0" applyFont="1" applyFill="1" applyAlignment="1">
      <alignment horizontal="center" vertical="center" wrapText="1" readingOrder="1"/>
    </xf>
    <xf numFmtId="0" fontId="42" fillId="7" borderId="0" xfId="0" applyFont="1" applyFill="1" applyAlignment="1">
      <alignment horizontal="center" vertical="center" wrapText="1" readingOrder="1"/>
    </xf>
    <xf numFmtId="0" fontId="43" fillId="7" borderId="0" xfId="0" applyFont="1" applyFill="1" applyAlignment="1">
      <alignment horizontal="center" vertical="center" wrapText="1" readingOrder="1"/>
    </xf>
    <xf numFmtId="0" fontId="44" fillId="6" borderId="0" xfId="0" applyFont="1" applyFill="1" applyAlignment="1">
      <alignment horizontal="center" vertical="center" wrapText="1" readingOrder="1"/>
    </xf>
    <xf numFmtId="0" fontId="42" fillId="6" borderId="0" xfId="0" applyFont="1" applyFill="1" applyAlignment="1">
      <alignment horizontal="center" vertical="center" wrapText="1" readingOrder="1"/>
    </xf>
    <xf numFmtId="0" fontId="43" fillId="6" borderId="0" xfId="0" applyFont="1" applyFill="1" applyAlignment="1">
      <alignment horizontal="center" vertical="center" wrapText="1" readingOrder="1"/>
    </xf>
    <xf numFmtId="0" fontId="39" fillId="7" borderId="0" xfId="0" applyFont="1" applyFill="1" applyAlignment="1">
      <alignment horizontal="center" vertical="center" wrapText="1" readingOrder="1"/>
    </xf>
    <xf numFmtId="3" fontId="45" fillId="3" borderId="0" xfId="0" applyNumberFormat="1" applyFont="1" applyFill="1" applyAlignment="1">
      <alignment horizontal="center" vertical="center" wrapText="1" readingOrder="1"/>
    </xf>
    <xf numFmtId="3" fontId="41" fillId="3" borderId="0" xfId="0" applyNumberFormat="1" applyFont="1" applyFill="1" applyAlignment="1">
      <alignment horizontal="center" vertical="center" wrapText="1" readingOrder="1"/>
    </xf>
    <xf numFmtId="3" fontId="45" fillId="0" borderId="0" xfId="0" applyNumberFormat="1" applyFont="1" applyAlignment="1">
      <alignment horizontal="center" vertical="center" wrapText="1" readingOrder="1"/>
    </xf>
    <xf numFmtId="3" fontId="41" fillId="0" borderId="0" xfId="0" applyNumberFormat="1" applyFont="1" applyAlignment="1">
      <alignment horizontal="center" vertical="center" wrapText="1" readingOrder="1"/>
    </xf>
    <xf numFmtId="3" fontId="46" fillId="3" borderId="0" xfId="0" applyNumberFormat="1" applyFont="1" applyFill="1" applyAlignment="1">
      <alignment horizontal="center" vertical="center" wrapText="1" readingOrder="1"/>
    </xf>
    <xf numFmtId="3" fontId="40" fillId="4" borderId="0" xfId="0" applyNumberFormat="1" applyFont="1" applyFill="1" applyAlignment="1">
      <alignment horizontal="center" wrapText="1" readingOrder="1"/>
    </xf>
    <xf numFmtId="3" fontId="46" fillId="4" borderId="0" xfId="0" applyNumberFormat="1" applyFont="1" applyFill="1" applyAlignment="1">
      <alignment horizontal="center" wrapText="1" readingOrder="1"/>
    </xf>
    <xf numFmtId="3" fontId="41" fillId="4" borderId="0" xfId="0" applyNumberFormat="1" applyFont="1" applyFill="1" applyAlignment="1">
      <alignment horizontal="center" wrapText="1" readingOrder="1"/>
    </xf>
    <xf numFmtId="3" fontId="39" fillId="4" borderId="0" xfId="0" applyNumberFormat="1" applyFont="1" applyFill="1" applyAlignment="1">
      <alignment horizontal="center" wrapText="1" readingOrder="1"/>
    </xf>
    <xf numFmtId="0" fontId="47" fillId="0" borderId="0" xfId="0" applyFont="1"/>
    <xf numFmtId="0" fontId="38" fillId="11" borderId="0" xfId="0" applyFont="1" applyFill="1" applyAlignment="1">
      <alignment horizontal="center" vertical="center"/>
    </xf>
    <xf numFmtId="3" fontId="47" fillId="11" borderId="0" xfId="0" applyNumberFormat="1" applyFont="1" applyFill="1" applyAlignment="1">
      <alignment horizontal="center" vertical="center"/>
    </xf>
    <xf numFmtId="3" fontId="41" fillId="11" borderId="0" xfId="0" applyNumberFormat="1" applyFont="1" applyFill="1" applyAlignment="1">
      <alignment horizontal="center" vertical="center"/>
    </xf>
    <xf numFmtId="3" fontId="33" fillId="11" borderId="0" xfId="0" applyNumberFormat="1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3" fillId="12" borderId="0" xfId="0" applyFont="1" applyFill="1" applyAlignment="1">
      <alignment horizontal="center" vertical="center"/>
    </xf>
    <xf numFmtId="3" fontId="38" fillId="12" borderId="0" xfId="0" applyNumberFormat="1" applyFont="1" applyFill="1" applyAlignment="1">
      <alignment horizontal="center" vertical="center"/>
    </xf>
    <xf numFmtId="0" fontId="41" fillId="0" borderId="0" xfId="0" applyFont="1"/>
    <xf numFmtId="0" fontId="48" fillId="0" borderId="0" xfId="0" applyFont="1"/>
    <xf numFmtId="0" fontId="23" fillId="0" borderId="0" xfId="0" applyFont="1" applyAlignment="1">
      <alignment horizontal="center" vertical="center"/>
    </xf>
    <xf numFmtId="0" fontId="36" fillId="2" borderId="0" xfId="0" applyFont="1" applyFill="1" applyAlignment="1">
      <alignment horizontal="center" wrapText="1" readingOrder="1"/>
    </xf>
    <xf numFmtId="0" fontId="36" fillId="2" borderId="0" xfId="0" applyFont="1" applyFill="1" applyAlignment="1">
      <alignment horizontal="center" vertical="center" wrapText="1" readingOrder="1"/>
    </xf>
    <xf numFmtId="0" fontId="41" fillId="0" borderId="0" xfId="0" applyFont="1" applyAlignment="1">
      <alignment horizontal="center" vertical="center"/>
    </xf>
    <xf numFmtId="3" fontId="41" fillId="0" borderId="0" xfId="0" applyNumberFormat="1" applyFont="1" applyAlignment="1">
      <alignment horizontal="center" vertical="center"/>
    </xf>
    <xf numFmtId="3" fontId="39" fillId="10" borderId="0" xfId="0" applyNumberFormat="1" applyFont="1" applyFill="1" applyAlignment="1">
      <alignment horizontal="center" vertical="center" wrapText="1" readingOrder="1"/>
    </xf>
    <xf numFmtId="0" fontId="40" fillId="3" borderId="0" xfId="0" applyFont="1" applyFill="1" applyAlignment="1">
      <alignment horizontal="center" vertical="center" wrapText="1" readingOrder="1"/>
    </xf>
    <xf numFmtId="0" fontId="40" fillId="0" borderId="0" xfId="0" applyFont="1" applyAlignment="1">
      <alignment horizontal="center" vertical="center" wrapText="1" readingOrder="1"/>
    </xf>
    <xf numFmtId="0" fontId="39" fillId="4" borderId="0" xfId="0" applyFont="1" applyFill="1" applyAlignment="1">
      <alignment horizontal="center" wrapText="1" readingOrder="1"/>
    </xf>
    <xf numFmtId="3" fontId="39" fillId="9" borderId="0" xfId="0" applyNumberFormat="1" applyFont="1" applyFill="1" applyAlignment="1">
      <alignment horizontal="center" wrapText="1" readingOrder="1"/>
    </xf>
    <xf numFmtId="0" fontId="36" fillId="20" borderId="0" xfId="0" applyFont="1" applyFill="1" applyAlignment="1">
      <alignment horizontal="center" wrapText="1" readingOrder="1"/>
    </xf>
    <xf numFmtId="0" fontId="36" fillId="20" borderId="0" xfId="0" applyFont="1" applyFill="1" applyAlignment="1">
      <alignment horizontal="center" vertical="center" wrapText="1" readingOrder="1"/>
    </xf>
    <xf numFmtId="3" fontId="40" fillId="0" borderId="0" xfId="0" applyNumberFormat="1" applyFont="1" applyAlignment="1">
      <alignment horizontal="center" wrapText="1" readingOrder="1"/>
    </xf>
    <xf numFmtId="0" fontId="36" fillId="19" borderId="0" xfId="0" applyFont="1" applyFill="1" applyAlignment="1">
      <alignment horizontal="center" vertical="center" wrapText="1" readingOrder="1"/>
    </xf>
    <xf numFmtId="3" fontId="21" fillId="10" borderId="0" xfId="0" applyNumberFormat="1" applyFont="1" applyFill="1" applyAlignment="1">
      <alignment horizontal="center" vertical="center"/>
    </xf>
    <xf numFmtId="10" fontId="21" fillId="0" borderId="0" xfId="1" applyNumberFormat="1" applyFont="1" applyAlignment="1">
      <alignment horizontal="center" vertical="center"/>
    </xf>
    <xf numFmtId="10" fontId="21" fillId="0" borderId="0" xfId="1" applyNumberFormat="1" applyFont="1"/>
    <xf numFmtId="0" fontId="46" fillId="7" borderId="0" xfId="0" applyFont="1" applyFill="1" applyAlignment="1">
      <alignment horizontal="center" vertical="center" wrapText="1" readingOrder="1"/>
    </xf>
    <xf numFmtId="0" fontId="46" fillId="6" borderId="0" xfId="0" applyFont="1" applyFill="1" applyAlignment="1">
      <alignment horizontal="center" vertical="center" wrapText="1" readingOrder="1"/>
    </xf>
    <xf numFmtId="3" fontId="47" fillId="0" borderId="0" xfId="0" applyNumberFormat="1" applyFont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0" fontId="50" fillId="19" borderId="0" xfId="0" applyFont="1" applyFill="1" applyAlignment="1">
      <alignment horizontal="center" vertical="center"/>
    </xf>
    <xf numFmtId="0" fontId="50" fillId="19" borderId="0" xfId="0" applyFont="1" applyFill="1" applyAlignment="1">
      <alignment horizontal="center" vertical="center" wrapText="1"/>
    </xf>
    <xf numFmtId="0" fontId="51" fillId="19" borderId="0" xfId="0" applyFont="1" applyFill="1" applyAlignment="1">
      <alignment horizontal="center" vertical="center" wrapText="1"/>
    </xf>
    <xf numFmtId="3" fontId="27" fillId="11" borderId="0" xfId="0" applyNumberFormat="1" applyFont="1" applyFill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3" fontId="24" fillId="11" borderId="0" xfId="0" applyNumberFormat="1" applyFont="1" applyFill="1" applyAlignment="1">
      <alignment horizontal="center" vertical="center"/>
    </xf>
    <xf numFmtId="3" fontId="27" fillId="12" borderId="0" xfId="0" applyNumberFormat="1" applyFont="1" applyFill="1" applyAlignment="1">
      <alignment horizontal="center" vertical="center"/>
    </xf>
    <xf numFmtId="0" fontId="52" fillId="0" borderId="0" xfId="0" applyFont="1"/>
    <xf numFmtId="0" fontId="37" fillId="10" borderId="0" xfId="0" applyFont="1" applyFill="1" applyAlignment="1">
      <alignment horizontal="center" vertical="center"/>
    </xf>
    <xf numFmtId="3" fontId="37" fillId="10" borderId="0" xfId="0" applyNumberFormat="1" applyFont="1" applyFill="1" applyAlignment="1">
      <alignment horizontal="center" vertical="center"/>
    </xf>
    <xf numFmtId="3" fontId="39" fillId="0" borderId="0" xfId="0" applyNumberFormat="1" applyFont="1" applyAlignment="1">
      <alignment horizontal="center" wrapText="1" readingOrder="1"/>
    </xf>
    <xf numFmtId="3" fontId="39" fillId="11" borderId="0" xfId="0" applyNumberFormat="1" applyFont="1" applyFill="1" applyAlignment="1">
      <alignment horizontal="center" wrapText="1" readingOrder="1"/>
    </xf>
    <xf numFmtId="2" fontId="37" fillId="0" borderId="0" xfId="0" applyNumberFormat="1" applyFont="1"/>
    <xf numFmtId="0" fontId="37" fillId="0" borderId="0" xfId="0" applyFont="1"/>
    <xf numFmtId="2" fontId="37" fillId="10" borderId="0" xfId="0" applyNumberFormat="1" applyFont="1" applyFill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21" fillId="0" borderId="0" xfId="0" applyFont="1" applyAlignment="1">
      <alignment horizontal="center"/>
    </xf>
    <xf numFmtId="0" fontId="31" fillId="16" borderId="0" xfId="0" applyFont="1" applyFill="1" applyAlignment="1">
      <alignment horizontal="center" vertical="center" wrapText="1"/>
    </xf>
    <xf numFmtId="0" fontId="31" fillId="16" borderId="0" xfId="0" applyFont="1" applyFill="1" applyAlignment="1">
      <alignment horizontal="center" vertical="center"/>
    </xf>
    <xf numFmtId="3" fontId="24" fillId="16" borderId="0" xfId="0" applyNumberFormat="1" applyFont="1" applyFill="1" applyAlignment="1">
      <alignment horizontal="center" vertical="center"/>
    </xf>
    <xf numFmtId="3" fontId="27" fillId="16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30" fillId="16" borderId="0" xfId="0" applyFont="1" applyFill="1" applyAlignment="1">
      <alignment horizontal="center" vertical="center" wrapText="1"/>
    </xf>
    <xf numFmtId="0" fontId="57" fillId="16" borderId="0" xfId="0" applyFont="1" applyFill="1" applyAlignment="1">
      <alignment horizontal="center" vertical="center"/>
    </xf>
    <xf numFmtId="3" fontId="24" fillId="17" borderId="0" xfId="0" applyNumberFormat="1" applyFont="1" applyFill="1" applyAlignment="1">
      <alignment horizontal="center" vertical="center"/>
    </xf>
    <xf numFmtId="3" fontId="27" fillId="17" borderId="0" xfId="0" applyNumberFormat="1" applyFont="1" applyFill="1" applyAlignment="1">
      <alignment horizontal="center" vertical="center"/>
    </xf>
    <xf numFmtId="0" fontId="29" fillId="16" borderId="0" xfId="0" applyFont="1" applyFill="1" applyAlignment="1">
      <alignment horizontal="center" vertical="center" wrapText="1"/>
    </xf>
    <xf numFmtId="0" fontId="25" fillId="18" borderId="0" xfId="0" applyFont="1" applyFill="1" applyAlignment="1">
      <alignment horizontal="center" vertical="center"/>
    </xf>
    <xf numFmtId="0" fontId="27" fillId="16" borderId="0" xfId="0" applyFont="1" applyFill="1" applyAlignment="1">
      <alignment horizontal="center"/>
    </xf>
    <xf numFmtId="0" fontId="27" fillId="11" borderId="0" xfId="0" applyFont="1" applyFill="1" applyAlignment="1">
      <alignment horizontal="center" vertical="center"/>
    </xf>
    <xf numFmtId="0" fontId="4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38" fillId="4" borderId="0" xfId="0" applyFont="1" applyFill="1" applyAlignment="1">
      <alignment horizontal="center" vertical="center" wrapText="1" readingOrder="1"/>
    </xf>
    <xf numFmtId="0" fontId="38" fillId="5" borderId="0" xfId="0" applyFont="1" applyFill="1" applyAlignment="1">
      <alignment horizontal="center" vertical="center" wrapText="1" readingOrder="1"/>
    </xf>
    <xf numFmtId="0" fontId="37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0" fontId="35" fillId="0" borderId="0" xfId="1" applyNumberFormat="1" applyFont="1" applyAlignment="1">
      <alignment horizontal="center"/>
    </xf>
    <xf numFmtId="0" fontId="37" fillId="10" borderId="0" xfId="0" applyFont="1" applyFill="1" applyAlignment="1">
      <alignment horizontal="center"/>
    </xf>
    <xf numFmtId="0" fontId="37" fillId="1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11" borderId="0" xfId="0" applyFont="1" applyFill="1" applyAlignment="1">
      <alignment horizontal="center" vertical="center"/>
    </xf>
    <xf numFmtId="0" fontId="10" fillId="16" borderId="0" xfId="0" applyFont="1" applyFill="1" applyAlignment="1">
      <alignment horizontal="center"/>
    </xf>
    <xf numFmtId="3" fontId="17" fillId="17" borderId="0" xfId="0" applyNumberFormat="1" applyFont="1" applyFill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 textRotation="90"/>
    </xf>
    <xf numFmtId="0" fontId="15" fillId="0" borderId="3" xfId="0" applyFont="1" applyBorder="1" applyAlignment="1">
      <alignment horizontal="center" vertical="center" textRotation="90"/>
    </xf>
    <xf numFmtId="0" fontId="15" fillId="0" borderId="4" xfId="0" applyFont="1" applyBorder="1" applyAlignment="1">
      <alignment horizontal="center" vertical="center" textRotation="90"/>
    </xf>
    <xf numFmtId="0" fontId="15" fillId="0" borderId="0" xfId="0" applyFont="1" applyAlignment="1">
      <alignment horizontal="center"/>
    </xf>
    <xf numFmtId="0" fontId="12" fillId="3" borderId="0" xfId="0" applyFont="1" applyFill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textRotation="90"/>
    </xf>
    <xf numFmtId="1" fontId="14" fillId="3" borderId="0" xfId="0" applyNumberFormat="1" applyFont="1" applyFill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AE851E"/>
      <color rgb="FFE3D7BF"/>
      <color rgb="FF255C4F"/>
      <color rgb="FF96731A"/>
      <color rgb="FF631132"/>
      <color rgb="FFDF4583"/>
      <color rgb="FFAA1E57"/>
      <color rgb="FFD9256E"/>
      <color rgb="FFB11F5A"/>
      <color rgb="FFC121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Ex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ES" sz="1050" b="1" i="0" baseline="0">
                <a:effectLst/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OPERACIONES NACIONALES E INTERNACIONALES</a:t>
            </a:r>
            <a:br>
              <a:rPr lang="es-ES" sz="1050" b="1" i="0" baseline="0">
                <a:effectLst/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</a:br>
            <a:r>
              <a:rPr lang="es-ES" sz="1050" b="1" i="0" baseline="0">
                <a:effectLst/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DEL 1/o. ENE. - 31 DIC. 2024.</a:t>
            </a:r>
            <a:br>
              <a:rPr lang="es-ES" sz="1050" b="1" i="0" baseline="0">
                <a:effectLst/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</a:br>
            <a:r>
              <a:rPr lang="es-ES" sz="1050" b="0" i="0" baseline="0">
                <a:effectLst/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(DISTRIBUCIÓN %)</a:t>
            </a:r>
            <a:endParaRPr lang="es-MX" sz="1050" b="0">
              <a:effectLst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D244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45-4D2B-A62D-09D9FB4161F2}"/>
              </c:ext>
            </c:extLst>
          </c:dPt>
          <c:dPt>
            <c:idx val="1"/>
            <c:bubble3D val="0"/>
            <c:spPr>
              <a:solidFill>
                <a:srgbClr val="D4C19C"/>
              </a:solidFill>
              <a:ln w="19050">
                <a:solidFill>
                  <a:srgbClr val="D4C19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45-4D2B-A62D-09D9FB4161F2}"/>
              </c:ext>
            </c:extLst>
          </c:dPt>
          <c:dLbls>
            <c:dLbl>
              <c:idx val="0"/>
              <c:layout>
                <c:manualLayout>
                  <c:x val="0.24413484387034978"/>
                  <c:y val="7.209699399948640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NACIONALES
</a:t>
                    </a:r>
                    <a:fld id="{0A3E38C0-6330-4B37-AABC-5380F783AC9D}" type="PERCENTAGE">
                      <a:rPr lang="en-US" sz="16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74868921695539"/>
                      <c:h val="0.198860473449171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F45-4D2B-A62D-09D9FB4161F2}"/>
                </c:ext>
              </c:extLst>
            </c:dLbl>
            <c:dLbl>
              <c:idx val="1"/>
              <c:layout>
                <c:manualLayout>
                  <c:x val="-0.24627597875685417"/>
                  <c:y val="-6.55065215508791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Noto Sans" panose="020B0502040504020204" pitchFamily="34" charset="0"/>
                        <a:ea typeface="Noto Sans" panose="020B0502040504020204" pitchFamily="34" charset="0"/>
                        <a:cs typeface="Noto Sans" panose="020B0502040504020204" pitchFamily="34" charset="0"/>
                      </a:defRPr>
                    </a:pPr>
                    <a:r>
                      <a:rPr lang="en-US" b="1" baseline="0">
                        <a:latin typeface="Noto Sans" panose="020B0502040504020204" pitchFamily="34" charset="0"/>
                        <a:ea typeface="Noto Sans" panose="020B0502040504020204" pitchFamily="34" charset="0"/>
                        <a:cs typeface="Noto Sans" panose="020B0502040504020204" pitchFamily="34" charset="0"/>
                      </a:rPr>
                      <a:t>INTERNACIONALES
</a:t>
                    </a:r>
                    <a:fld id="{2D014384-87EC-43BD-8D34-FCB76C9C9649}" type="PERCENTAGE">
                      <a:rPr lang="en-US" sz="1600" b="1" baseline="0">
                        <a:latin typeface="Noto Sans" panose="020B0502040504020204" pitchFamily="34" charset="0"/>
                        <a:ea typeface="Noto Sans" panose="020B0502040504020204" pitchFamily="34" charset="0"/>
                        <a:cs typeface="Noto Sans" panose="020B0502040504020204" pitchFamily="34" charset="0"/>
                      </a:rPr>
                      <a:pPr>
                        <a:defRPr sz="1100" b="1">
                          <a:latin typeface="Noto Sans" panose="020B0502040504020204" pitchFamily="34" charset="0"/>
                          <a:ea typeface="Noto Sans" panose="020B0502040504020204" pitchFamily="34" charset="0"/>
                          <a:cs typeface="Noto Sans" panose="020B0502040504020204" pitchFamily="34" charset="0"/>
                        </a:defRPr>
                      </a:pPr>
                      <a:t>[PORCENTAJE]</a:t>
                    </a:fld>
                    <a:endParaRPr lang="en-US" b="1" baseline="0"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endParaRP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897949499597378"/>
                      <c:h val="0.236486819278822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F45-4D2B-A62D-09D9FB4161F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Operaciones!$D$24:$E$24</c:f>
              <c:numCache>
                <c:formatCode>#,##0</c:formatCode>
                <c:ptCount val="2"/>
                <c:pt idx="0">
                  <c:v>48162</c:v>
                </c:pt>
                <c:pt idx="1">
                  <c:v>3572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45-4D2B-A62D-09D9FB4161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ES" sz="1050" b="1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OPERACIONES NACIONALES E INTERNACIONALES POR LLEGADAS Y SALIDAS</a:t>
            </a:r>
            <a:r>
              <a:rPr lang="es-ES" sz="1050" b="1" baseline="0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 </a:t>
            </a:r>
            <a:br>
              <a:rPr lang="es-ES" sz="1050" b="1" baseline="0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</a:br>
            <a:r>
              <a:rPr lang="es-ES" sz="1050" b="1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DEL 1/o. ENE. - 31</a:t>
            </a:r>
            <a:r>
              <a:rPr lang="es-ES" sz="1050" b="1" baseline="0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 DIC. </a:t>
            </a:r>
            <a:r>
              <a:rPr lang="es-ES" sz="1050" b="1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2024. </a:t>
            </a:r>
          </a:p>
          <a:p>
            <a:pPr>
              <a:defRPr sz="1050" b="1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ES" sz="1050" b="0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(DISTRIBUCIÓN %)</a:t>
            </a:r>
            <a:endParaRPr lang="es-MX" sz="1050" b="0"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5910085587639283E-2"/>
          <c:y val="0.23512643443841363"/>
          <c:w val="0.79370392024305636"/>
          <c:h val="0.6331512915206895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9D244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0F-4E3D-8F62-C40F0597C3ED}"/>
              </c:ext>
            </c:extLst>
          </c:dPt>
          <c:dPt>
            <c:idx val="1"/>
            <c:bubble3D val="0"/>
            <c:spPr>
              <a:solidFill>
                <a:srgbClr val="D4C1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0F-4E3D-8F62-C40F0597C3ED}"/>
              </c:ext>
            </c:extLst>
          </c:dPt>
          <c:dPt>
            <c:idx val="2"/>
            <c:bubble3D val="0"/>
            <c:spPr>
              <a:solidFill>
                <a:srgbClr val="BB9D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0F-4E3D-8F62-C40F0597C3ED}"/>
              </c:ext>
            </c:extLst>
          </c:dPt>
          <c:dPt>
            <c:idx val="3"/>
            <c:bubble3D val="0"/>
            <c:spPr>
              <a:solidFill>
                <a:srgbClr val="235B4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0F-4E3D-8F62-C40F0597C3ED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80F-4E3D-8F62-C40F0597C3ED}"/>
              </c:ext>
            </c:extLst>
          </c:dPt>
          <c:dLbls>
            <c:dLbl>
              <c:idx val="0"/>
              <c:layout>
                <c:manualLayout>
                  <c:x val="-0.19774870286757926"/>
                  <c:y val="-0.153195260467249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SALIDAS NACIONALES</a:t>
                    </a:r>
                    <a:r>
                      <a:rPr lang="en-US" baseline="0"/>
                      <a:t>
</a:t>
                    </a:r>
                    <a:fld id="{0EDCF786-B660-4D2A-A221-8A463E94EA53}" type="PERCENTAGE">
                      <a:rPr lang="en-US" sz="11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05951439829"/>
                      <c:h val="0.1453459736341234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0F-4E3D-8F62-C40F0597C3ED}"/>
                </c:ext>
              </c:extLst>
            </c:dLbl>
            <c:dLbl>
              <c:idx val="1"/>
              <c:layout>
                <c:manualLayout>
                  <c:x val="-0.21306886731203509"/>
                  <c:y val="0.2410639460647770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LLEGADAS NACIONALES</a:t>
                    </a:r>
                    <a:r>
                      <a:rPr lang="en-US" baseline="0"/>
                      <a:t>
</a:t>
                    </a:r>
                    <a:fld id="{24CFC9FB-42DB-4F44-919D-BE41B82FE6B8}" type="PERCENTAGE">
                      <a:rPr lang="en-US" sz="11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0F-4E3D-8F62-C40F0597C3E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SALIDAS INTERNACIONALES</a:t>
                    </a:r>
                    <a:r>
                      <a:rPr lang="en-US" baseline="0"/>
                      <a:t>
</a:t>
                    </a:r>
                    <a:fld id="{A9106731-B653-468C-8484-A4BC7D74A66A}" type="PERCENTAGE">
                      <a:rPr lang="en-US" sz="11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5706978935325"/>
                      <c:h val="0.212815533980582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80F-4E3D-8F62-C40F0597C3E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LLEGADAS INTERNACIONALES</a:t>
                    </a:r>
                    <a:r>
                      <a:rPr lang="en-US" baseline="0"/>
                      <a:t>
</a:t>
                    </a:r>
                    <a:fld id="{CC3495C9-2EAC-4E6C-899B-88D5707B3314}" type="PERCENTAGE">
                      <a:rPr lang="en-US" sz="11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55303894580048"/>
                      <c:h val="0.212815533980582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80F-4E3D-8F62-C40F0597C3E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(Operaciones!$D$38:$E$38,Operaciones!$G$38:$H$38)</c:f>
              <c:strCache>
                <c:ptCount val="4"/>
                <c:pt idx="0">
                  <c:v>SALIDAS</c:v>
                </c:pt>
                <c:pt idx="1">
                  <c:v>LLEGADAS</c:v>
                </c:pt>
                <c:pt idx="2">
                  <c:v>SALIDAS</c:v>
                </c:pt>
                <c:pt idx="3">
                  <c:v>LLEGADAS</c:v>
                </c:pt>
              </c:strCache>
            </c:strRef>
          </c:cat>
          <c:val>
            <c:numRef>
              <c:f>(Operaciones!$D$51:$E$51,Operaciones!$G$51:$H$51)</c:f>
              <c:numCache>
                <c:formatCode>#,##0</c:formatCode>
                <c:ptCount val="4"/>
                <c:pt idx="0">
                  <c:v>24102</c:v>
                </c:pt>
                <c:pt idx="1">
                  <c:v>24060</c:v>
                </c:pt>
                <c:pt idx="2">
                  <c:v>1786</c:v>
                </c:pt>
                <c:pt idx="3">
                  <c:v>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0F-4E3D-8F62-C40F0597C3ED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econdPieSize val="56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ES" sz="1050" b="1" i="0" baseline="0">
                <a:effectLst/>
              </a:rPr>
              <a:t>OPERACIONES DE AVIACIÓN GENERAL, POR LLEGADAS Y SALIDAS, DEL 1/o. ENE. - 31 DIC. 2024</a:t>
            </a:r>
            <a:br>
              <a:rPr lang="es-ES" sz="1050" b="0" i="0" baseline="0">
                <a:effectLst/>
              </a:rPr>
            </a:br>
            <a:r>
              <a:rPr lang="es-ES" sz="1050" b="0" i="0" baseline="0">
                <a:effectLst/>
              </a:rPr>
              <a:t>(DISTRIBUCIÓN %)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141804461942257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057561441183494"/>
          <c:y val="0.26041644794400698"/>
          <c:w val="0.41884877117633024"/>
          <c:h val="0.6399078448527267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55C4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9C3-436E-AD6A-E2B7350AABCB}"/>
              </c:ext>
            </c:extLst>
          </c:dPt>
          <c:dPt>
            <c:idx val="1"/>
            <c:bubble3D val="0"/>
            <c:spPr>
              <a:solidFill>
                <a:srgbClr val="D4C1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C3-436E-AD6A-E2B7350AABCB}"/>
              </c:ext>
            </c:extLst>
          </c:dPt>
          <c:dLbls>
            <c:dLbl>
              <c:idx val="0"/>
              <c:layout>
                <c:manualLayout>
                  <c:x val="0.15515151515151507"/>
                  <c:y val="3.7348272642389606E-3"/>
                </c:manualLayout>
              </c:layout>
              <c:tx>
                <c:rich>
                  <a:bodyPr/>
                  <a:lstStyle/>
                  <a:p>
                    <a:fld id="{B6C08AA9-C5AF-4CF2-B5A1-096D69AE0D7E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42441F4E-2CC4-465B-8C2C-43A68E95563C}" type="PERCENTAGE">
                      <a:rPr lang="en-US" sz="16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9C3-436E-AD6A-E2B7350AABCB}"/>
                </c:ext>
              </c:extLst>
            </c:dLbl>
            <c:dLbl>
              <c:idx val="1"/>
              <c:layout>
                <c:manualLayout>
                  <c:x val="-0.16242424242424242"/>
                  <c:y val="6.8471042194393243E-17"/>
                </c:manualLayout>
              </c:layout>
              <c:tx>
                <c:rich>
                  <a:bodyPr/>
                  <a:lstStyle/>
                  <a:p>
                    <a:fld id="{219A72CF-4AD6-4C29-BB7A-0013B5F5FAE3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D291F829-2031-4292-91F8-711332D32E54}" type="PERCENTAGE">
                      <a:rPr lang="en-US" sz="16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9C3-436E-AD6A-E2B7350AABC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Operaciones!$D$67:$E$67</c:f>
              <c:strCache>
                <c:ptCount val="2"/>
                <c:pt idx="0">
                  <c:v>SALIDAS</c:v>
                </c:pt>
                <c:pt idx="1">
                  <c:v>LLEGADAS</c:v>
                </c:pt>
              </c:strCache>
            </c:strRef>
          </c:cat>
          <c:val>
            <c:numRef>
              <c:f>Operaciones!$D$80:$E$80</c:f>
              <c:numCache>
                <c:formatCode>#,##0</c:formatCode>
                <c:ptCount val="2"/>
                <c:pt idx="0">
                  <c:v>1373</c:v>
                </c:pt>
                <c:pt idx="1">
                  <c:v>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3-436E-AD6A-E2B7350AAB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OPERACIONES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5088892160370763E-2"/>
          <c:y val="6.9696009316514831E-2"/>
          <c:w val="0.81770682706763598"/>
          <c:h val="0.75786864240356899"/>
        </c:manualLayout>
      </c:layout>
      <c:barChart>
        <c:barDir val="col"/>
        <c:grouping val="clustered"/>
        <c:varyColors val="0"/>
        <c:ser>
          <c:idx val="0"/>
          <c:order val="0"/>
          <c:tx>
            <c:v>OPERACIONES NACIONALES</c:v>
          </c:tx>
          <c:spPr>
            <a:solidFill>
              <a:srgbClr val="D4C19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BB9D6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Operaciones!$C$12:$C$23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Operaciones!$D$12:$D$23</c:f>
              <c:numCache>
                <c:formatCode>#,##0</c:formatCode>
                <c:ptCount val="12"/>
                <c:pt idx="0">
                  <c:v>2956</c:v>
                </c:pt>
                <c:pt idx="1">
                  <c:v>2953</c:v>
                </c:pt>
                <c:pt idx="2">
                  <c:v>3369</c:v>
                </c:pt>
                <c:pt idx="3">
                  <c:v>4026</c:v>
                </c:pt>
                <c:pt idx="4">
                  <c:v>4070</c:v>
                </c:pt>
                <c:pt idx="5">
                  <c:v>4200</c:v>
                </c:pt>
                <c:pt idx="6">
                  <c:v>4380</c:v>
                </c:pt>
                <c:pt idx="7">
                  <c:v>4408</c:v>
                </c:pt>
                <c:pt idx="8">
                  <c:v>4240</c:v>
                </c:pt>
                <c:pt idx="9">
                  <c:v>4451</c:v>
                </c:pt>
                <c:pt idx="10">
                  <c:v>4496</c:v>
                </c:pt>
                <c:pt idx="11">
                  <c:v>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9-4FE7-894B-16CA384FC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84574463"/>
        <c:axId val="1529559055"/>
      </c:barChart>
      <c:scatterChart>
        <c:scatterStyle val="smoothMarker"/>
        <c:varyColors val="0"/>
        <c:ser>
          <c:idx val="1"/>
          <c:order val="1"/>
          <c:tx>
            <c:v>OPERACIONES INTERNACIONALES</c:v>
          </c:tx>
          <c:spPr>
            <a:ln w="12700" cap="rnd">
              <a:solidFill>
                <a:srgbClr val="9D2449"/>
              </a:solidFill>
              <a:round/>
              <a:tailEnd type="oval"/>
            </a:ln>
            <a:effectLst/>
          </c:spPr>
          <c:marker>
            <c:symbol val="circle"/>
            <c:size val="5"/>
            <c:spPr>
              <a:solidFill>
                <a:srgbClr val="9D2449"/>
              </a:solidFill>
              <a:ln w="9525">
                <a:solidFill>
                  <a:srgbClr val="9D244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9D2449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Operaciones!$C$12:$C$23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Operaciones!$E$12:$E$23</c:f>
              <c:numCache>
                <c:formatCode>#,##0</c:formatCode>
                <c:ptCount val="12"/>
                <c:pt idx="0">
                  <c:v>205</c:v>
                </c:pt>
                <c:pt idx="1">
                  <c:v>237</c:v>
                </c:pt>
                <c:pt idx="2">
                  <c:v>251</c:v>
                </c:pt>
                <c:pt idx="3">
                  <c:v>307</c:v>
                </c:pt>
                <c:pt idx="4">
                  <c:v>317</c:v>
                </c:pt>
                <c:pt idx="5">
                  <c:v>309</c:v>
                </c:pt>
                <c:pt idx="6">
                  <c:v>321</c:v>
                </c:pt>
                <c:pt idx="7">
                  <c:v>341</c:v>
                </c:pt>
                <c:pt idx="8">
                  <c:v>313</c:v>
                </c:pt>
                <c:pt idx="9">
                  <c:v>328</c:v>
                </c:pt>
                <c:pt idx="10">
                  <c:v>320</c:v>
                </c:pt>
                <c:pt idx="11">
                  <c:v>323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19-4FE7-894B-16CA384FC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693983"/>
        <c:axId val="1106690623"/>
      </c:scatterChart>
      <c:catAx>
        <c:axId val="1084574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29559055"/>
        <c:crosses val="autoZero"/>
        <c:auto val="0"/>
        <c:lblAlgn val="ctr"/>
        <c:lblOffset val="100"/>
        <c:noMultiLvlLbl val="0"/>
      </c:catAx>
      <c:valAx>
        <c:axId val="1529559055"/>
        <c:scaling>
          <c:orientation val="minMax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s-MX" sz="1100" b="1"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rPr>
                  <a:t>PASAJEROS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s-MX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1084574463"/>
        <c:crosses val="autoZero"/>
        <c:crossBetween val="between"/>
      </c:valAx>
      <c:valAx>
        <c:axId val="1106690623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06693983"/>
        <c:crosses val="max"/>
        <c:crossBetween val="midCat"/>
      </c:valAx>
      <c:valAx>
        <c:axId val="11066939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66906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854884660981213"/>
          <c:y val="0.88711838691175848"/>
          <c:w val="0.18912107436159167"/>
          <c:h val="7.8814296225279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MX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OPERACIONES NACIONALES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1706007738074311E-2"/>
          <c:y val="0.10306981665664498"/>
          <c:w val="0.90802260293694215"/>
          <c:h val="0.66908213145196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Operaciones!$D$38</c:f>
              <c:strCache>
                <c:ptCount val="1"/>
                <c:pt idx="0">
                  <c:v>SALIDAS</c:v>
                </c:pt>
              </c:strCache>
            </c:strRef>
          </c:tx>
          <c:spPr>
            <a:solidFill>
              <a:srgbClr val="9D2449">
                <a:alpha val="99000"/>
              </a:srgbClr>
            </a:solidFill>
            <a:ln>
              <a:solidFill>
                <a:srgbClr val="9D2449">
                  <a:alpha val="93000"/>
                </a:srgb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9D2449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Operaciones!$C$39:$C$50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Operaciones!$D$39:$D$50</c:f>
              <c:numCache>
                <c:formatCode>#,##0</c:formatCode>
                <c:ptCount val="12"/>
                <c:pt idx="0">
                  <c:v>1473</c:v>
                </c:pt>
                <c:pt idx="1">
                  <c:v>1478</c:v>
                </c:pt>
                <c:pt idx="2">
                  <c:v>1685</c:v>
                </c:pt>
                <c:pt idx="3">
                  <c:v>2019</c:v>
                </c:pt>
                <c:pt idx="4">
                  <c:v>2042</c:v>
                </c:pt>
                <c:pt idx="5">
                  <c:v>2103</c:v>
                </c:pt>
                <c:pt idx="6">
                  <c:v>2193</c:v>
                </c:pt>
                <c:pt idx="7">
                  <c:v>2203</c:v>
                </c:pt>
                <c:pt idx="8">
                  <c:v>2121</c:v>
                </c:pt>
                <c:pt idx="9">
                  <c:v>2226</c:v>
                </c:pt>
                <c:pt idx="10">
                  <c:v>2250</c:v>
                </c:pt>
                <c:pt idx="11">
                  <c:v>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C-4C8E-95E3-5FE3D9C6F28F}"/>
            </c:ext>
          </c:extLst>
        </c:ser>
        <c:ser>
          <c:idx val="1"/>
          <c:order val="1"/>
          <c:tx>
            <c:strRef>
              <c:f>Operaciones!$E$38</c:f>
              <c:strCache>
                <c:ptCount val="1"/>
                <c:pt idx="0">
                  <c:v>LLEGADAS</c:v>
                </c:pt>
              </c:strCache>
            </c:strRef>
          </c:tx>
          <c:spPr>
            <a:solidFill>
              <a:srgbClr val="D4C19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BB9D6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Operaciones!$C$39:$C$50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Operaciones!$E$39:$E$50</c:f>
              <c:numCache>
                <c:formatCode>#,##0</c:formatCode>
                <c:ptCount val="12"/>
                <c:pt idx="0">
                  <c:v>1483</c:v>
                </c:pt>
                <c:pt idx="1">
                  <c:v>1475</c:v>
                </c:pt>
                <c:pt idx="2">
                  <c:v>1684</c:v>
                </c:pt>
                <c:pt idx="3">
                  <c:v>2007</c:v>
                </c:pt>
                <c:pt idx="4">
                  <c:v>2028</c:v>
                </c:pt>
                <c:pt idx="5">
                  <c:v>2097</c:v>
                </c:pt>
                <c:pt idx="6">
                  <c:v>2187</c:v>
                </c:pt>
                <c:pt idx="7">
                  <c:v>2205</c:v>
                </c:pt>
                <c:pt idx="8">
                  <c:v>2119</c:v>
                </c:pt>
                <c:pt idx="9">
                  <c:v>2225</c:v>
                </c:pt>
                <c:pt idx="10">
                  <c:v>2246</c:v>
                </c:pt>
                <c:pt idx="11">
                  <c:v>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1C-4C8E-95E3-5FE3D9C6F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-30"/>
        <c:axId val="816676719"/>
        <c:axId val="912639135"/>
      </c:barChart>
      <c:catAx>
        <c:axId val="816676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912639135"/>
        <c:crosses val="autoZero"/>
        <c:auto val="1"/>
        <c:lblAlgn val="ctr"/>
        <c:lblOffset val="100"/>
        <c:noMultiLvlLbl val="0"/>
      </c:catAx>
      <c:valAx>
        <c:axId val="912639135"/>
        <c:scaling>
          <c:orientation val="minMax"/>
          <c:min val="2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6676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718534464581613"/>
          <c:y val="0.9490373100278362"/>
          <c:w val="0.42023707969491469"/>
          <c:h val="3.1205168674494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MX" sz="1100" b="1" i="0" u="none" strike="noStrike" baseline="0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OPERACIONES DE AVIACIÓN GENERAL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MX" sz="1100" b="1" i="0" u="none" strike="noStrike" baseline="0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 </a:t>
            </a:r>
            <a:r>
              <a:rPr lang="es-MX" sz="1100" b="0" i="0" u="none" strike="noStrike" baseline="0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(CIFRAS ACUMULADAS POR MES)</a:t>
            </a:r>
            <a:endParaRPr lang="es-MX" sz="1100" b="0"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endParaRPr>
          </a:p>
        </c:rich>
      </c:tx>
      <c:layout>
        <c:manualLayout>
          <c:xMode val="edge"/>
          <c:yMode val="edge"/>
          <c:x val="0.34177274859555384"/>
          <c:y val="7.298162120083827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5967163191722769E-2"/>
          <c:y val="0.11691128280422131"/>
          <c:w val="0.96806567361655449"/>
          <c:h val="0.73092422930715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Operaciones!$D$67</c:f>
              <c:strCache>
                <c:ptCount val="1"/>
                <c:pt idx="0">
                  <c:v>SALIDAS</c:v>
                </c:pt>
              </c:strCache>
            </c:strRef>
          </c:tx>
          <c:spPr>
            <a:solidFill>
              <a:srgbClr val="255C4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143131772797691E-2"/>
                  <c:y val="4.78175973276368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C0-41E9-84C7-DC07978CE58C}"/>
                </c:ext>
              </c:extLst>
            </c:dLbl>
            <c:dLbl>
              <c:idx val="1"/>
              <c:layout>
                <c:manualLayout>
                  <c:x val="-8.3573488295982899E-3"/>
                  <c:y val="4.383229119596510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C0-41E9-84C7-DC07978CE58C}"/>
                </c:ext>
              </c:extLst>
            </c:dLbl>
            <c:dLbl>
              <c:idx val="5"/>
              <c:layout>
                <c:manualLayout>
                  <c:x val="-8.357348829598366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C0-41E9-84C7-DC07978CE58C}"/>
                </c:ext>
              </c:extLst>
            </c:dLbl>
            <c:dLbl>
              <c:idx val="6"/>
              <c:layout>
                <c:manualLayout>
                  <c:x val="0"/>
                  <c:y val="9.5635194655272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C0-41E9-84C7-DC07978CE58C}"/>
                </c:ext>
              </c:extLst>
            </c:dLbl>
            <c:dLbl>
              <c:idx val="7"/>
              <c:layout>
                <c:manualLayout>
                  <c:x val="-5.5715658863988429E-3"/>
                  <c:y val="1.91270389310545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C0-41E9-84C7-DC07978CE58C}"/>
                </c:ext>
              </c:extLst>
            </c:dLbl>
            <c:dLbl>
              <c:idx val="9"/>
              <c:layout>
                <c:manualLayout>
                  <c:x val="-2.7857829431995234E-3"/>
                  <c:y val="1.43452791982908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C0-41E9-84C7-DC07978CE5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1080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255C4F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Operaciones!$C$67:$C$79</c15:sqref>
                  </c15:fullRef>
                </c:ext>
              </c:extLst>
              <c:f>Operaciones!$C$68:$C$79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Operaciones!$D$67:$D$79</c15:sqref>
                  </c15:fullRef>
                </c:ext>
              </c:extLst>
              <c:f>Operaciones!$D$68:$D$79</c:f>
              <c:numCache>
                <c:formatCode>#,##0</c:formatCode>
                <c:ptCount val="12"/>
                <c:pt idx="0">
                  <c:v>87</c:v>
                </c:pt>
                <c:pt idx="1">
                  <c:v>110</c:v>
                </c:pt>
                <c:pt idx="2" formatCode="General">
                  <c:v>96</c:v>
                </c:pt>
                <c:pt idx="3" formatCode="General">
                  <c:v>110</c:v>
                </c:pt>
                <c:pt idx="4" formatCode="General">
                  <c:v>130</c:v>
                </c:pt>
                <c:pt idx="5" formatCode="General">
                  <c:v>88</c:v>
                </c:pt>
                <c:pt idx="6" formatCode="General">
                  <c:v>101</c:v>
                </c:pt>
                <c:pt idx="7" formatCode="General">
                  <c:v>91</c:v>
                </c:pt>
                <c:pt idx="8" formatCode="General">
                  <c:v>127</c:v>
                </c:pt>
                <c:pt idx="9" formatCode="General">
                  <c:v>168</c:v>
                </c:pt>
                <c:pt idx="10" formatCode="General">
                  <c:v>123</c:v>
                </c:pt>
                <c:pt idx="11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0-41E9-84C7-DC07978CE58C}"/>
            </c:ext>
          </c:extLst>
        </c:ser>
        <c:ser>
          <c:idx val="1"/>
          <c:order val="1"/>
          <c:tx>
            <c:strRef>
              <c:f>Operaciones!$E$67</c:f>
              <c:strCache>
                <c:ptCount val="1"/>
                <c:pt idx="0">
                  <c:v>LLEGADAS</c:v>
                </c:pt>
              </c:strCache>
            </c:strRef>
          </c:tx>
          <c:spPr>
            <a:solidFill>
              <a:srgbClr val="D4C19C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8.3573488295982639E-3"/>
                  <c:y val="-4.383229119596510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C0-41E9-84C7-DC07978CE58C}"/>
                </c:ext>
              </c:extLst>
            </c:dLbl>
            <c:dLbl>
              <c:idx val="3"/>
              <c:layout>
                <c:manualLayout>
                  <c:x val="8.3573488295982639E-3"/>
                  <c:y val="4.78175973276359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C0-41E9-84C7-DC07978CE58C}"/>
                </c:ext>
              </c:extLst>
            </c:dLbl>
            <c:dLbl>
              <c:idx val="5"/>
              <c:layout>
                <c:manualLayout>
                  <c:x val="8.3573488295982639E-3"/>
                  <c:y val="2.39087986638181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C0-41E9-84C7-DC07978CE58C}"/>
                </c:ext>
              </c:extLst>
            </c:dLbl>
            <c:dLbl>
              <c:idx val="6"/>
              <c:layout>
                <c:manualLayout>
                  <c:x val="8.3573488295982639E-3"/>
                  <c:y val="1.43452791982909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C0-41E9-84C7-DC07978CE58C}"/>
                </c:ext>
              </c:extLst>
            </c:dLbl>
            <c:dLbl>
              <c:idx val="7"/>
              <c:layout>
                <c:manualLayout>
                  <c:x val="5.5715658863988429E-3"/>
                  <c:y val="9.5635194655272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C0-41E9-84C7-DC07978CE58C}"/>
                </c:ext>
              </c:extLst>
            </c:dLbl>
            <c:dLbl>
              <c:idx val="8"/>
              <c:layout>
                <c:manualLayout>
                  <c:x val="8.3573488295982639E-3"/>
                  <c:y val="-4.383229119596510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C0-41E9-84C7-DC07978CE58C}"/>
                </c:ext>
              </c:extLst>
            </c:dLbl>
            <c:dLbl>
              <c:idx val="9"/>
              <c:layout>
                <c:manualLayout>
                  <c:x val="1.3928914715997106E-2"/>
                  <c:y val="4.7817597327636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C0-41E9-84C7-DC07978CE5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1080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BB9D6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Operaciones!$C$67:$C$79</c15:sqref>
                  </c15:fullRef>
                </c:ext>
              </c:extLst>
              <c:f>Operaciones!$C$68:$C$79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Operaciones!$E$67:$E$79</c15:sqref>
                  </c15:fullRef>
                </c:ext>
              </c:extLst>
              <c:f>Operaciones!$E$68:$E$79</c:f>
              <c:numCache>
                <c:formatCode>#,##0</c:formatCode>
                <c:ptCount val="12"/>
                <c:pt idx="0">
                  <c:v>91</c:v>
                </c:pt>
                <c:pt idx="1">
                  <c:v>113</c:v>
                </c:pt>
                <c:pt idx="2" formatCode="General">
                  <c:v>96</c:v>
                </c:pt>
                <c:pt idx="3" formatCode="General">
                  <c:v>108</c:v>
                </c:pt>
                <c:pt idx="4" formatCode="General">
                  <c:v>131</c:v>
                </c:pt>
                <c:pt idx="5" formatCode="General">
                  <c:v>86</c:v>
                </c:pt>
                <c:pt idx="6" formatCode="General">
                  <c:v>98</c:v>
                </c:pt>
                <c:pt idx="7" formatCode="General">
                  <c:v>94</c:v>
                </c:pt>
                <c:pt idx="8" formatCode="General">
                  <c:v>144</c:v>
                </c:pt>
                <c:pt idx="9" formatCode="General">
                  <c:v>180</c:v>
                </c:pt>
                <c:pt idx="10" formatCode="General">
                  <c:v>119</c:v>
                </c:pt>
                <c:pt idx="11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C0-41E9-84C7-DC07978CE5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30"/>
        <c:axId val="691572543"/>
        <c:axId val="1076616687"/>
      </c:barChart>
      <c:catAx>
        <c:axId val="691572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1076616687"/>
        <c:crosses val="autoZero"/>
        <c:auto val="1"/>
        <c:lblAlgn val="ctr"/>
        <c:lblOffset val="100"/>
        <c:noMultiLvlLbl val="0"/>
      </c:catAx>
      <c:valAx>
        <c:axId val="1076616687"/>
        <c:scaling>
          <c:orientation val="minMax"/>
          <c:max val="150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691572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OPERACIONES DE AVIACIÓN GENERAL </a:t>
            </a:r>
          </a:p>
          <a:p>
            <a:pPr>
              <a:defRPr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(CIFRAS ACUMULADAS POR MES)</a:t>
            </a:r>
          </a:p>
        </c:rich>
      </c:tx>
      <c:layout>
        <c:manualLayout>
          <c:xMode val="edge"/>
          <c:yMode val="edge"/>
          <c:x val="0.28064976698214622"/>
          <c:y val="3.3728463375440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9819603734055573E-2"/>
          <c:y val="0.21941183245694995"/>
          <c:w val="0.86280947029056243"/>
          <c:h val="0.66889866903046802"/>
        </c:manualLayout>
      </c:layout>
      <c:barChart>
        <c:barDir val="col"/>
        <c:grouping val="clustered"/>
        <c:varyColors val="0"/>
        <c:ser>
          <c:idx val="0"/>
          <c:order val="0"/>
          <c:tx>
            <c:v>SALIDAS</c:v>
          </c:tx>
          <c:spPr>
            <a:solidFill>
              <a:srgbClr val="AE851E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96731A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Operaciones!$C$94:$C$106</c15:sqref>
                  </c15:fullRef>
                </c:ext>
              </c:extLst>
              <c:f>Operaciones!$C$95:$C$106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Operaciones!$D$94:$D$106</c15:sqref>
                  </c15:fullRef>
                </c:ext>
              </c:extLst>
              <c:f>Operaciones!$D$95:$D$106</c:f>
              <c:numCache>
                <c:formatCode>#,##0</c:formatCode>
                <c:ptCount val="12"/>
                <c:pt idx="0">
                  <c:v>532</c:v>
                </c:pt>
                <c:pt idx="1">
                  <c:v>528</c:v>
                </c:pt>
                <c:pt idx="2" formatCode="General">
                  <c:v>569</c:v>
                </c:pt>
                <c:pt idx="3" formatCode="General">
                  <c:v>569</c:v>
                </c:pt>
                <c:pt idx="4" formatCode="General">
                  <c:v>590</c:v>
                </c:pt>
                <c:pt idx="5" formatCode="General">
                  <c:v>568</c:v>
                </c:pt>
                <c:pt idx="6" formatCode="General">
                  <c:v>557</c:v>
                </c:pt>
                <c:pt idx="7" formatCode="General">
                  <c:v>573</c:v>
                </c:pt>
                <c:pt idx="8" formatCode="General">
                  <c:v>526</c:v>
                </c:pt>
                <c:pt idx="9" formatCode="General">
                  <c:v>561</c:v>
                </c:pt>
                <c:pt idx="10" formatCode="General">
                  <c:v>545</c:v>
                </c:pt>
                <c:pt idx="11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C-42C8-8831-55A38753F12A}"/>
            </c:ext>
          </c:extLst>
        </c:ser>
        <c:ser>
          <c:idx val="1"/>
          <c:order val="1"/>
          <c:tx>
            <c:v>LLEGADAS</c:v>
          </c:tx>
          <c:spPr>
            <a:solidFill>
              <a:srgbClr val="D4C19C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7.28643766750917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AE-410D-9AA6-3D361E3B3BD2}"/>
                </c:ext>
              </c:extLst>
            </c:dLbl>
            <c:dLbl>
              <c:idx val="2"/>
              <c:layout>
                <c:manualLayout>
                  <c:x val="1.02010127345128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AE-410D-9AA6-3D361E3B3BD2}"/>
                </c:ext>
              </c:extLst>
            </c:dLbl>
            <c:dLbl>
              <c:idx val="3"/>
              <c:layout>
                <c:manualLayout>
                  <c:x val="5.8291501340072887E-3"/>
                  <c:y val="3.34755561225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E-410D-9AA6-3D361E3B3BD2}"/>
                </c:ext>
              </c:extLst>
            </c:dLbl>
            <c:dLbl>
              <c:idx val="4"/>
              <c:layout>
                <c:manualLayout>
                  <c:x val="1.0201012734512849E-2"/>
                  <c:y val="-3.34755561225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AE-410D-9AA6-3D361E3B3BD2}"/>
                </c:ext>
              </c:extLst>
            </c:dLbl>
            <c:dLbl>
              <c:idx val="5"/>
              <c:layout>
                <c:manualLayout>
                  <c:x val="1.1658300268014685E-2"/>
                  <c:y val="-6.69511122451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AE-410D-9AA6-3D361E3B3BD2}"/>
                </c:ext>
              </c:extLst>
            </c:dLbl>
            <c:dLbl>
              <c:idx val="6"/>
              <c:layout>
                <c:manualLayout>
                  <c:x val="1.73807604561696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EC-42C8-8831-55A38753F12A}"/>
                </c:ext>
              </c:extLst>
            </c:dLbl>
            <c:dLbl>
              <c:idx val="7"/>
              <c:layout>
                <c:manualLayout>
                  <c:x val="2.1725950570212114E-2"/>
                  <c:y val="4.2876955965703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EC-42C8-8831-55A38753F12A}"/>
                </c:ext>
              </c:extLst>
            </c:dLbl>
            <c:dLbl>
              <c:idx val="8"/>
              <c:layout>
                <c:manualLayout>
                  <c:x val="2.1725950570212035E-2"/>
                  <c:y val="4.2876955965703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EC-42C8-8831-55A38753F12A}"/>
                </c:ext>
              </c:extLst>
            </c:dLbl>
            <c:dLbl>
              <c:idx val="9"/>
              <c:layout>
                <c:manualLayout>
                  <c:x val="1.35001069834124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C-42C8-8831-55A38753F12A}"/>
                </c:ext>
              </c:extLst>
            </c:dLbl>
            <c:dLbl>
              <c:idx val="10"/>
              <c:layout>
                <c:manualLayout>
                  <c:x val="1.5428693695328411E-2"/>
                  <c:y val="4.4738804642549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EC-42C8-8831-55A38753F12A}"/>
                </c:ext>
              </c:extLst>
            </c:dLbl>
            <c:dLbl>
              <c:idx val="11"/>
              <c:layout>
                <c:manualLayout>
                  <c:x val="7.71434684766427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EC-42C8-8831-55A38753F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BB9D6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Operaciones!$C$94:$C$106</c15:sqref>
                  </c15:fullRef>
                </c:ext>
              </c:extLst>
              <c:f>Operaciones!$C$95:$C$106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Operaciones!$E$94:$E$106</c15:sqref>
                  </c15:fullRef>
                </c:ext>
              </c:extLst>
              <c:f>Operaciones!$E$95:$E$106</c:f>
              <c:numCache>
                <c:formatCode>#,##0</c:formatCode>
                <c:ptCount val="12"/>
                <c:pt idx="0">
                  <c:v>531</c:v>
                </c:pt>
                <c:pt idx="1">
                  <c:v>528</c:v>
                </c:pt>
                <c:pt idx="2" formatCode="General">
                  <c:v>570</c:v>
                </c:pt>
                <c:pt idx="3" formatCode="General">
                  <c:v>571</c:v>
                </c:pt>
                <c:pt idx="4" formatCode="General">
                  <c:v>594</c:v>
                </c:pt>
                <c:pt idx="5" formatCode="General">
                  <c:v>567</c:v>
                </c:pt>
                <c:pt idx="6" formatCode="General">
                  <c:v>559</c:v>
                </c:pt>
                <c:pt idx="7" formatCode="General">
                  <c:v>572</c:v>
                </c:pt>
                <c:pt idx="8" formatCode="General">
                  <c:v>526</c:v>
                </c:pt>
                <c:pt idx="9" formatCode="General">
                  <c:v>562</c:v>
                </c:pt>
                <c:pt idx="10" formatCode="General">
                  <c:v>539</c:v>
                </c:pt>
                <c:pt idx="11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C-42C8-8831-55A38753F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3409119"/>
        <c:axId val="1806584399"/>
      </c:barChart>
      <c:catAx>
        <c:axId val="78340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1806584399"/>
        <c:crosses val="autoZero"/>
        <c:auto val="1"/>
        <c:lblAlgn val="ctr"/>
        <c:lblOffset val="100"/>
        <c:noMultiLvlLbl val="0"/>
      </c:catAx>
      <c:valAx>
        <c:axId val="1806584399"/>
        <c:scaling>
          <c:orientation val="minMax"/>
          <c:max val="600"/>
          <c:min val="-15"/>
        </c:scaling>
        <c:delete val="1"/>
        <c:axPos val="l"/>
        <c:numFmt formatCode="General" sourceLinked="1"/>
        <c:majorTickMark val="none"/>
        <c:minorTickMark val="none"/>
        <c:tickLblPos val="nextTo"/>
        <c:crossAx val="783409119"/>
        <c:crosses val="autoZero"/>
        <c:crossBetween val="between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059039459844018"/>
          <c:y val="0.92480255920242549"/>
          <c:w val="0.27788803362281089"/>
          <c:h val="7.096851599654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ES" sz="1050" b="1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OPERACIONES DE AVIACIÓN de carga, POR LLEGADAS Y SALIDAS, DEL 1/o. ENE. - 31 DIC. 2024</a:t>
            </a:r>
            <a:br>
              <a:rPr lang="es-ES" sz="1050" b="1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</a:br>
            <a:r>
              <a:rPr lang="es-ES" sz="1050" b="0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(DISTRIBUCIÓN %)</a:t>
            </a:r>
            <a:endParaRPr lang="es-MX" sz="1050" b="0"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AE851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C5-451E-9103-1A0C8C4510B2}"/>
              </c:ext>
            </c:extLst>
          </c:dPt>
          <c:dPt>
            <c:idx val="1"/>
            <c:bubble3D val="0"/>
            <c:spPr>
              <a:solidFill>
                <a:srgbClr val="D4C1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5C5-451E-9103-1A0C8C4510B2}"/>
              </c:ext>
            </c:extLst>
          </c:dPt>
          <c:dLbls>
            <c:dLbl>
              <c:idx val="0"/>
              <c:layout>
                <c:manualLayout>
                  <c:x val="0.14754157292337045"/>
                  <c:y val="0.11908166470541352"/>
                </c:manualLayout>
              </c:layout>
              <c:tx>
                <c:rich>
                  <a:bodyPr/>
                  <a:lstStyle/>
                  <a:p>
                    <a:fld id="{5A7B5DAA-737C-438B-8314-1D184093D80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E7111DB0-1513-483F-A610-01927A26C361}" type="PERCENTAGE">
                      <a:rPr lang="en-US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5C5-451E-9103-1A0C8C4510B2}"/>
                </c:ext>
              </c:extLst>
            </c:dLbl>
            <c:dLbl>
              <c:idx val="1"/>
              <c:layout>
                <c:manualLayout>
                  <c:x val="-0.10300072072008883"/>
                  <c:y val="-0.23358326538369581"/>
                </c:manualLayout>
              </c:layout>
              <c:tx>
                <c:rich>
                  <a:bodyPr/>
                  <a:lstStyle/>
                  <a:p>
                    <a:fld id="{3D6B28CA-0FBE-42D0-8FDC-DB0E71A8713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CF291AB-B621-488E-8571-6323278B936A}" type="PERCENTAGE">
                      <a:rPr lang="en-US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5C5-451E-9103-1A0C8C4510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(Operaciones!$D$94,Operaciones!$E$94)</c:f>
              <c:strCache>
                <c:ptCount val="2"/>
                <c:pt idx="0">
                  <c:v>SALIDAS</c:v>
                </c:pt>
                <c:pt idx="1">
                  <c:v>LLEGADAS</c:v>
                </c:pt>
              </c:strCache>
            </c:strRef>
          </c:cat>
          <c:val>
            <c:numRef>
              <c:f>(Operaciones!$D$107,Operaciones!$E$107)</c:f>
              <c:numCache>
                <c:formatCode>#,##0</c:formatCode>
                <c:ptCount val="2"/>
                <c:pt idx="0">
                  <c:v>6609</c:v>
                </c:pt>
                <c:pt idx="1">
                  <c:v>6610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5-451E-9103-1A0C8C4510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65530325992051E-2"/>
          <c:y val="7.9882813873043676E-2"/>
          <c:w val="0.93326324924305992"/>
          <c:h val="0.66600544718213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Operaciones!$G$38</c:f>
              <c:strCache>
                <c:ptCount val="1"/>
                <c:pt idx="0">
                  <c:v>SALIDAS</c:v>
                </c:pt>
              </c:strCache>
            </c:strRef>
          </c:tx>
          <c:spPr>
            <a:solidFill>
              <a:srgbClr val="235B4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255C4F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Operaciones!$C$39:$C$50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Operaciones!$G$39:$G$50</c:f>
              <c:numCache>
                <c:formatCode>#,##0</c:formatCode>
                <c:ptCount val="12"/>
                <c:pt idx="0">
                  <c:v>107</c:v>
                </c:pt>
                <c:pt idx="1">
                  <c:v>118</c:v>
                </c:pt>
                <c:pt idx="2">
                  <c:v>126</c:v>
                </c:pt>
                <c:pt idx="3">
                  <c:v>153</c:v>
                </c:pt>
                <c:pt idx="4">
                  <c:v>158</c:v>
                </c:pt>
                <c:pt idx="5">
                  <c:v>154</c:v>
                </c:pt>
                <c:pt idx="6">
                  <c:v>159</c:v>
                </c:pt>
                <c:pt idx="7">
                  <c:v>170</c:v>
                </c:pt>
                <c:pt idx="8">
                  <c:v>156</c:v>
                </c:pt>
                <c:pt idx="9">
                  <c:v>164</c:v>
                </c:pt>
                <c:pt idx="10">
                  <c:v>160</c:v>
                </c:pt>
                <c:pt idx="11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B-4A57-ABB4-2F5D8477B427}"/>
            </c:ext>
          </c:extLst>
        </c:ser>
        <c:ser>
          <c:idx val="1"/>
          <c:order val="1"/>
          <c:tx>
            <c:strRef>
              <c:f>Operaciones!$H$38</c:f>
              <c:strCache>
                <c:ptCount val="1"/>
                <c:pt idx="0">
                  <c:v>LLEGADAS</c:v>
                </c:pt>
              </c:strCache>
            </c:strRef>
          </c:tx>
          <c:spPr>
            <a:solidFill>
              <a:srgbClr val="D4C19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AE851E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Operaciones!$C$39:$C$50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Operaciones!$H$39:$H$50</c:f>
              <c:numCache>
                <c:formatCode>#,##0</c:formatCode>
                <c:ptCount val="12"/>
                <c:pt idx="0">
                  <c:v>98</c:v>
                </c:pt>
                <c:pt idx="1">
                  <c:v>119</c:v>
                </c:pt>
                <c:pt idx="2">
                  <c:v>125</c:v>
                </c:pt>
                <c:pt idx="3">
                  <c:v>154</c:v>
                </c:pt>
                <c:pt idx="4">
                  <c:v>159</c:v>
                </c:pt>
                <c:pt idx="5">
                  <c:v>155</c:v>
                </c:pt>
                <c:pt idx="6">
                  <c:v>162</c:v>
                </c:pt>
                <c:pt idx="7">
                  <c:v>171</c:v>
                </c:pt>
                <c:pt idx="8">
                  <c:v>157</c:v>
                </c:pt>
                <c:pt idx="9">
                  <c:v>164</c:v>
                </c:pt>
                <c:pt idx="10">
                  <c:v>160</c:v>
                </c:pt>
                <c:pt idx="11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B-4A57-ABB4-2F5D8477B4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overlap val="-30"/>
        <c:axId val="911198159"/>
        <c:axId val="1076625615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Operaciones!$G$37</c15:sqref>
                        </c15:formulaRef>
                      </c:ext>
                    </c:extLst>
                    <c:strCache>
                      <c:ptCount val="1"/>
                      <c:pt idx="0">
                        <c:v>OPERACIONES INTERNACIONALES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en-US"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6-1AAC-4E55-92A6-FBB6F0E40868}"/>
                  </c:ext>
                </c:extLst>
              </c15:ser>
            </c15:filteredBarSeries>
          </c:ext>
        </c:extLst>
      </c:barChart>
      <c:catAx>
        <c:axId val="91119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1076625615"/>
        <c:crosses val="autoZero"/>
        <c:auto val="1"/>
        <c:lblAlgn val="ctr"/>
        <c:lblOffset val="100"/>
        <c:noMultiLvlLbl val="0"/>
      </c:catAx>
      <c:valAx>
        <c:axId val="1076625615"/>
        <c:scaling>
          <c:orientation val="minMax"/>
          <c:min val="2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119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ES" b="1">
                <a:solidFill>
                  <a:schemeClr val="tx1"/>
                </a:solidFill>
              </a:rPr>
              <a:t>PASAJEROS NACIONALES E INTERNACIONALES</a:t>
            </a:r>
            <a:br>
              <a:rPr lang="es-ES" b="1">
                <a:solidFill>
                  <a:schemeClr val="tx1"/>
                </a:solidFill>
              </a:rPr>
            </a:br>
            <a:r>
              <a:rPr lang="es-ES" b="1">
                <a:solidFill>
                  <a:schemeClr val="tx1"/>
                </a:solidFill>
              </a:rPr>
              <a:t>DEL 1/o. ENE. AL 31 DIC. 2024.</a:t>
            </a:r>
            <a:br>
              <a:rPr lang="es-ES" b="1">
                <a:solidFill>
                  <a:schemeClr val="tx1"/>
                </a:solidFill>
              </a:rPr>
            </a:br>
            <a:r>
              <a:rPr lang="es-ES" b="0">
                <a:solidFill>
                  <a:schemeClr val="tx1"/>
                </a:solidFill>
              </a:rPr>
              <a:t>(DISTRIBUCIÓN %)</a:t>
            </a:r>
            <a:endParaRPr lang="es-MX" b="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294364821430294"/>
          <c:y val="0.2621625422837453"/>
          <c:w val="0.3829403348621136"/>
          <c:h val="0.64219049222568236"/>
        </c:manualLayout>
      </c:layout>
      <c:doughnutChart>
        <c:varyColors val="1"/>
        <c:ser>
          <c:idx val="0"/>
          <c:order val="0"/>
          <c:spPr>
            <a:solidFill>
              <a:srgbClr val="235B4E"/>
            </a:solidFill>
            <a:ln>
              <a:noFill/>
            </a:ln>
          </c:spPr>
          <c:dPt>
            <c:idx val="0"/>
            <c:bubble3D val="0"/>
            <c:spPr>
              <a:solidFill>
                <a:srgbClr val="9D244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DF-4798-A69C-ED6179486F74}"/>
              </c:ext>
            </c:extLst>
          </c:dPt>
          <c:dPt>
            <c:idx val="1"/>
            <c:bubble3D val="0"/>
            <c:spPr>
              <a:solidFill>
                <a:srgbClr val="D4C19C"/>
              </a:solidFill>
              <a:ln w="19050">
                <a:solidFill>
                  <a:srgbClr val="D4C19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EDF-4798-A69C-ED6179486F74}"/>
              </c:ext>
            </c:extLst>
          </c:dPt>
          <c:dLbls>
            <c:dLbl>
              <c:idx val="0"/>
              <c:layout>
                <c:manualLayout>
                  <c:x val="0.2869446585484019"/>
                  <c:y val="-0.18650592298864319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l">
                      <a:defRPr sz="11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Noto Sans" panose="020B0502040504020204" pitchFamily="34" charset="0"/>
                        <a:ea typeface="Noto Sans" panose="020B0502040504020204" pitchFamily="34" charset="0"/>
                        <a:cs typeface="Noto Sans" panose="020B0502040504020204" pitchFamily="34" charset="0"/>
                      </a:defRPr>
                    </a:pPr>
                    <a:r>
                      <a:rPr lang="en-US" sz="1100" b="0"/>
                      <a:t>NACIONALES.</a:t>
                    </a:r>
                    <a:r>
                      <a:rPr lang="en-US" sz="1100"/>
                      <a:t>
</a:t>
                    </a:r>
                    <a:fld id="{C3D7235D-5EC6-4409-B15A-0379383FAFE0}" type="PERCENTAGE">
                      <a:rPr lang="en-US" sz="1100"/>
                      <a:pPr algn="l">
                        <a:defRPr sz="1100" b="1"/>
                      </a:pPr>
                      <a:t>[PORCENTAJE]</a:t>
                    </a:fld>
                    <a:endParaRPr lang="en-US" sz="1100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99835779458954"/>
                      <c:h val="0.1460473116606320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EDF-4798-A69C-ED6179486F74}"/>
                </c:ext>
              </c:extLst>
            </c:dLbl>
            <c:dLbl>
              <c:idx val="1"/>
              <c:layout>
                <c:manualLayout>
                  <c:x val="0.4080714385840728"/>
                  <c:y val="7.1116105450188261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l">
                      <a:defRPr sz="105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Noto Sans" panose="020B0502040504020204" pitchFamily="34" charset="0"/>
                        <a:ea typeface="Noto Sans" panose="020B0502040504020204" pitchFamily="34" charset="0"/>
                        <a:cs typeface="Noto Sans" panose="020B0502040504020204" pitchFamily="34" charset="0"/>
                      </a:defRPr>
                    </a:pPr>
                    <a:r>
                      <a:rPr lang="en-US" sz="1050" b="0"/>
                      <a:t>INTERNACIONALES.</a:t>
                    </a:r>
                    <a:r>
                      <a:rPr lang="en-US" sz="1050"/>
                      <a:t>
</a:t>
                    </a:r>
                    <a:fld id="{4EEE42DD-B058-4597-B4B5-33EC7909E98E}" type="PERCENTAGE">
                      <a:rPr lang="en-US" sz="1050"/>
                      <a:pPr algn="l">
                        <a:defRPr sz="1050" b="1"/>
                      </a:pPr>
                      <a:t>[PORCENTAJE]</a:t>
                    </a:fld>
                    <a:endParaRPr lang="en-US" sz="1050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815280973857411"/>
                      <c:h val="0.127184336522456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EDF-4798-A69C-ED6179486F7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Pasajeros!$D$25:$E$25</c:f>
              <c:numCache>
                <c:formatCode>#,##0</c:formatCode>
                <c:ptCount val="2"/>
                <c:pt idx="0">
                  <c:v>5918292</c:v>
                </c:pt>
                <c:pt idx="1">
                  <c:v>400162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F-4798-A69C-ED6179486F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ES" sz="1400" b="1">
                <a:solidFill>
                  <a:schemeClr val="tx1"/>
                </a:solidFill>
              </a:rPr>
              <a:t>PASAJEROS NACIONALES E INTERNACIONALES POR LLEGADAS Y SALIDAS</a:t>
            </a:r>
            <a:br>
              <a:rPr lang="es-ES" sz="1400" b="1">
                <a:solidFill>
                  <a:schemeClr val="tx1"/>
                </a:solidFill>
              </a:rPr>
            </a:br>
            <a:r>
              <a:rPr lang="es-ES" sz="1400" b="1">
                <a:solidFill>
                  <a:schemeClr val="tx1"/>
                </a:solidFill>
              </a:rPr>
              <a:t>DEL 1/o. ENE - 31 DIC. 2024</a:t>
            </a:r>
          </a:p>
          <a:p>
            <a:pPr>
              <a:defRPr/>
            </a:pPr>
            <a:r>
              <a:rPr lang="es-ES" sz="1400" b="0">
                <a:solidFill>
                  <a:schemeClr val="tx1"/>
                </a:solidFill>
              </a:rPr>
              <a:t>(DISTRIBUCIÓN %)</a:t>
            </a:r>
            <a:endParaRPr lang="es-MX" sz="1400" b="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9D244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91-4CEB-9B91-003B120F8BD4}"/>
              </c:ext>
            </c:extLst>
          </c:dPt>
          <c:dPt>
            <c:idx val="1"/>
            <c:bubble3D val="0"/>
            <c:spPr>
              <a:solidFill>
                <a:srgbClr val="D4C1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91-4CEB-9B91-003B120F8BD4}"/>
              </c:ext>
            </c:extLst>
          </c:dPt>
          <c:dPt>
            <c:idx val="2"/>
            <c:bubble3D val="0"/>
            <c:spPr>
              <a:solidFill>
                <a:srgbClr val="BB9D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91-4CEB-9B91-003B120F8BD4}"/>
              </c:ext>
            </c:extLst>
          </c:dPt>
          <c:dPt>
            <c:idx val="3"/>
            <c:bubble3D val="0"/>
            <c:spPr>
              <a:solidFill>
                <a:srgbClr val="235B4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991-4CEB-9B91-003B120F8BD4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91-4CEB-9B91-003B120F8BD4}"/>
              </c:ext>
            </c:extLst>
          </c:dPt>
          <c:dLbls>
            <c:dLbl>
              <c:idx val="0"/>
              <c:layout>
                <c:manualLayout>
                  <c:x val="-0.15096985507068272"/>
                  <c:y val="-6.3099826017677343E-2"/>
                </c:manualLayout>
              </c:layout>
              <c:tx>
                <c:rich>
                  <a:bodyPr/>
                  <a:lstStyle/>
                  <a:p>
                    <a:r>
                      <a:rPr lang="en-US" sz="900" b="0" i="0" u="none" strike="noStrike" kern="1200" baseline="0"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  <a:latin typeface="Noto Sans" panose="020B0502040504020204" pitchFamily="34" charset="0"/>
                        <a:ea typeface="Noto Sans" panose="020B0502040504020204" pitchFamily="34" charset="0"/>
                        <a:cs typeface="Noto Sans" panose="020B0502040504020204" pitchFamily="34" charset="0"/>
                      </a:rPr>
                      <a:t>DE SALIDA NACIONAL</a:t>
                    </a:r>
                    <a:r>
                      <a:rPr lang="en-US" sz="900" b="1" i="0" u="none" strike="noStrike" kern="1200" baseline="0"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  <a:latin typeface="Noto Sans" panose="020B0502040504020204" pitchFamily="34" charset="0"/>
                        <a:ea typeface="Noto Sans" panose="020B0502040504020204" pitchFamily="34" charset="0"/>
                        <a:cs typeface="Noto Sans" panose="020B0502040504020204" pitchFamily="34" charset="0"/>
                      </a:rPr>
                      <a:t>
</a:t>
                    </a:r>
                    <a:fld id="{2DD677F5-94F4-4DFD-8B39-5EF09E7E4C07}" type="PERCENTAGE">
                      <a:rPr lang="en-US" sz="1100" b="1" i="0" u="none" strike="noStrike" kern="1200" baseline="0"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  <a:latin typeface="Noto Sans" panose="020B0502040504020204" pitchFamily="34" charset="0"/>
                        <a:ea typeface="Noto Sans" panose="020B0502040504020204" pitchFamily="34" charset="0"/>
                        <a:cs typeface="Noto Sans" panose="020B0502040504020204" pitchFamily="34" charset="0"/>
                      </a:rPr>
                      <a:pPr/>
                      <a:t>[PORCENTAJE]</a:t>
                    </a:fld>
                    <a:endParaRPr lang="en-US" sz="900" b="1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endParaRP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60417096576326"/>
                      <c:h val="0.137177706342017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991-4CEB-9B91-003B120F8BD4}"/>
                </c:ext>
              </c:extLst>
            </c:dLbl>
            <c:dLbl>
              <c:idx val="1"/>
              <c:layout>
                <c:manualLayout>
                  <c:x val="-0.20214585713357894"/>
                  <c:y val="0.1763908365429968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DE LLEGADA NACIONAL
</a:t>
                    </a:r>
                    <a:fld id="{6193A22E-A24E-4603-A4AE-A567ACFC5107}" type="PERCENTAGE">
                      <a:rPr lang="en-US" sz="11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991-4CEB-9B91-003B120F8BD4}"/>
                </c:ext>
              </c:extLst>
            </c:dLbl>
            <c:dLbl>
              <c:idx val="2"/>
              <c:layout>
                <c:manualLayout>
                  <c:x val="1.1056721328659052E-2"/>
                  <c:y val="7.633394036688515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 SALIDA INTERNACIONAL</a:t>
                    </a:r>
                    <a:r>
                      <a:rPr lang="en-US" baseline="0"/>
                      <a:t>
</a:t>
                    </a:r>
                    <a:fld id="{F35FA91F-C94F-4852-89C8-3F5133154EE7}" type="PERCENTAGE">
                      <a:rPr lang="en-US" sz="11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991-4CEB-9B91-003B120F8BD4}"/>
                </c:ext>
              </c:extLst>
            </c:dLbl>
            <c:dLbl>
              <c:idx val="3"/>
              <c:layout>
                <c:manualLayout>
                  <c:x val="1.1056721328659052E-2"/>
                  <c:y val="1.11254232842842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 LLEGADA INTERNACIONAL</a:t>
                    </a:r>
                    <a:r>
                      <a:rPr lang="en-US" baseline="0"/>
                      <a:t>
</a:t>
                    </a:r>
                    <a:fld id="{25FAB009-CA85-4741-BAD9-99EDA15A34D0}" type="PERCENTAGE">
                      <a:rPr lang="en-US" sz="11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991-4CEB-9B91-003B120F8BD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lang="en-US" sz="1000" b="0" i="0" u="none" strike="noStrike" kern="1200" baseline="0">
                    <a:solidFill>
                      <a:schemeClr val="tx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(Pasajeros!$D$39:$E$39,Pasajeros!$G$39:$H$39)</c:f>
              <c:strCache>
                <c:ptCount val="4"/>
                <c:pt idx="0">
                  <c:v>SALIDAS</c:v>
                </c:pt>
                <c:pt idx="1">
                  <c:v>LLEGADAS</c:v>
                </c:pt>
                <c:pt idx="2">
                  <c:v>SALIDAS</c:v>
                </c:pt>
                <c:pt idx="3">
                  <c:v>LLEGADAS</c:v>
                </c:pt>
              </c:strCache>
            </c:strRef>
          </c:cat>
          <c:val>
            <c:numRef>
              <c:f>(Pasajeros!$D$52:$E$52,Pasajeros!$G$52:$H$52)</c:f>
              <c:numCache>
                <c:formatCode>#,##0</c:formatCode>
                <c:ptCount val="4"/>
                <c:pt idx="0">
                  <c:v>3055182</c:v>
                </c:pt>
                <c:pt idx="1">
                  <c:v>2863110</c:v>
                </c:pt>
                <c:pt idx="2">
                  <c:v>198102</c:v>
                </c:pt>
                <c:pt idx="3">
                  <c:v>202060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1-4CEB-9B91-003B120F8BD4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econdPieSize val="56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ES" sz="1200" b="1">
                <a:solidFill>
                  <a:schemeClr val="tx1"/>
                </a:solidFill>
              </a:rPr>
              <a:t>PASAJEROS DE AVIACIÓN GENERAL POR LLEGADAS Y SALIDAS, DEL 1/o. ENE. - 31 DIC. 2024.</a:t>
            </a:r>
            <a:br>
              <a:rPr lang="es-ES" sz="1200" b="1">
                <a:solidFill>
                  <a:schemeClr val="tx1"/>
                </a:solidFill>
              </a:rPr>
            </a:br>
            <a:r>
              <a:rPr lang="es-ES" sz="1200" b="0">
                <a:solidFill>
                  <a:schemeClr val="tx1"/>
                </a:solidFill>
              </a:rPr>
              <a:t>(DISTRIBUCIÓN %)</a:t>
            </a:r>
            <a:endParaRPr lang="es-MX" sz="1200" b="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35B4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BBB-4636-AB0C-E0FF03938FA3}"/>
              </c:ext>
            </c:extLst>
          </c:dPt>
          <c:dPt>
            <c:idx val="1"/>
            <c:bubble3D val="0"/>
            <c:spPr>
              <a:solidFill>
                <a:srgbClr val="BB9D61"/>
              </a:solidFill>
              <a:ln w="19050">
                <a:solidFill>
                  <a:srgbClr val="BB9D6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BB-4636-AB0C-E0FF03938FA3}"/>
              </c:ext>
            </c:extLst>
          </c:dPt>
          <c:dLbls>
            <c:dLbl>
              <c:idx val="0"/>
              <c:layout>
                <c:manualLayout>
                  <c:x val="0.20208420961687545"/>
                  <c:y val="3.1411546855669388E-2"/>
                </c:manualLayout>
              </c:layout>
              <c:tx>
                <c:rich>
                  <a:bodyPr/>
                  <a:lstStyle/>
                  <a:p>
                    <a:fld id="{573DFC63-EB2D-475F-85D2-F8D8BA814FCE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0C366037-A22E-46AD-B731-49039C886424}" type="PERCENTAGE">
                      <a:rPr lang="en-US" sz="16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BBB-4636-AB0C-E0FF03938FA3}"/>
                </c:ext>
              </c:extLst>
            </c:dLbl>
            <c:dLbl>
              <c:idx val="1"/>
              <c:layout>
                <c:manualLayout>
                  <c:x val="-0.18709845372427136"/>
                  <c:y val="-8.2337467483196619E-2"/>
                </c:manualLayout>
              </c:layout>
              <c:tx>
                <c:rich>
                  <a:bodyPr/>
                  <a:lstStyle/>
                  <a:p>
                    <a:fld id="{90965E4D-2BE2-4764-8067-22E37083E3F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CAA4BE5D-D9D2-4447-A377-55B60311C83D}" type="PERCENTAGE">
                      <a:rPr lang="en-US" sz="16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BBB-4636-AB0C-E0FF03938FA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Pasajeros!$D$88:$E$88</c:f>
              <c:strCache>
                <c:ptCount val="2"/>
                <c:pt idx="0">
                  <c:v>SALIDAS</c:v>
                </c:pt>
                <c:pt idx="1">
                  <c:v>LLEGADAS</c:v>
                </c:pt>
              </c:strCache>
            </c:strRef>
          </c:cat>
          <c:val>
            <c:numRef>
              <c:f>Pasajeros!$D$101:$E$101</c:f>
              <c:numCache>
                <c:formatCode>#,##0</c:formatCode>
                <c:ptCount val="2"/>
                <c:pt idx="0">
                  <c:v>5298</c:v>
                </c:pt>
                <c:pt idx="1">
                  <c:v>24339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B-4636-AB0C-E0FF03938F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MX" b="1"/>
              <a:t>PASAJEROS COMERCIALES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08140704673557"/>
          <c:y val="0.1027831930629743"/>
          <c:w val="0.74725069988043968"/>
          <c:h val="0.55581640511292785"/>
        </c:manualLayout>
      </c:layout>
      <c:barChart>
        <c:barDir val="col"/>
        <c:grouping val="clustered"/>
        <c:varyColors val="0"/>
        <c:ser>
          <c:idx val="0"/>
          <c:order val="0"/>
          <c:tx>
            <c:v>PASAJEROS NACIONALES</c:v>
          </c:tx>
          <c:spPr>
            <a:solidFill>
              <a:srgbClr val="E3D7BF"/>
            </a:solidFill>
            <a:ln>
              <a:noFill/>
            </a:ln>
            <a:effectLst>
              <a:outerShdw blurRad="50800" dist="50800" dir="5400000" algn="ctr" rotWithShape="0">
                <a:srgbClr val="D4C19C"/>
              </a:outerShdw>
            </a:effectLst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34266231849036E-2"/>
                      <c:h val="2.86153043326898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47-4BCF-B45E-908D7B2E6FA2}"/>
                </c:ext>
              </c:extLst>
            </c:dLbl>
            <c:dLbl>
              <c:idx val="1"/>
              <c:layout>
                <c:manualLayout>
                  <c:x val="0"/>
                  <c:y val="7.25508914481464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34266231849036E-2"/>
                      <c:h val="2.86153043326898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947-4BCF-B45E-908D7B2E6FA2}"/>
                </c:ext>
              </c:extLst>
            </c:dLbl>
            <c:dLbl>
              <c:idx val="2"/>
              <c:layout>
                <c:manualLayout>
                  <c:x val="0"/>
                  <c:y val="7.71756900918787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34266231849036E-2"/>
                      <c:h val="2.86153043326898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947-4BCF-B45E-908D7B2E6FA2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34266231849036E-2"/>
                      <c:h val="2.86153043326898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947-4BCF-B45E-908D7B2E6FA2}"/>
                </c:ext>
              </c:extLst>
            </c:dLbl>
            <c:dLbl>
              <c:idx val="4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34266231849036E-2"/>
                      <c:h val="2.86153043326898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947-4BCF-B45E-908D7B2E6FA2}"/>
                </c:ext>
              </c:extLst>
            </c:dLbl>
            <c:dLbl>
              <c:idx val="5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34266231849036E-2"/>
                      <c:h val="2.86153043326898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947-4BCF-B45E-908D7B2E6FA2}"/>
                </c:ext>
              </c:extLst>
            </c:dLbl>
            <c:dLbl>
              <c:idx val="6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34266231849036E-2"/>
                      <c:h val="2.86153043326898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E947-4BCF-B45E-908D7B2E6FA2}"/>
                </c:ext>
              </c:extLst>
            </c:dLbl>
            <c:dLbl>
              <c:idx val="7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34266231849036E-2"/>
                      <c:h val="2.86153043326898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947-4BCF-B45E-908D7B2E6FA2}"/>
                </c:ext>
              </c:extLst>
            </c:dLbl>
            <c:dLbl>
              <c:idx val="8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34266231849036E-2"/>
                      <c:h val="2.86153043326898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947-4BCF-B45E-908D7B2E6FA2}"/>
                </c:ext>
              </c:extLst>
            </c:dLbl>
            <c:dLbl>
              <c:idx val="9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34266231849036E-2"/>
                      <c:h val="2.86153043326898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947-4BCF-B45E-908D7B2E6FA2}"/>
                </c:ext>
              </c:extLst>
            </c:dLbl>
            <c:dLbl>
              <c:idx val="1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34266231849036E-2"/>
                      <c:h val="2.86153043326898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947-4BCF-B45E-908D7B2E6FA2}"/>
                </c:ext>
              </c:extLst>
            </c:dLbl>
            <c:dLbl>
              <c:idx val="1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34266231849036E-2"/>
                      <c:h val="2.86153043326898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947-4BCF-B45E-908D7B2E6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tIns="0" bIns="0" anchor="t" anchorCtr="0">
                <a:no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6731A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Pasajeros!$C$13:$C$24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Pasajeros!$D$13:$D$24</c:f>
              <c:numCache>
                <c:formatCode>#,##0</c:formatCode>
                <c:ptCount val="12"/>
                <c:pt idx="0">
                  <c:v>318397</c:v>
                </c:pt>
                <c:pt idx="1">
                  <c:v>334416</c:v>
                </c:pt>
                <c:pt idx="2">
                  <c:v>399951</c:v>
                </c:pt>
                <c:pt idx="3">
                  <c:v>486414</c:v>
                </c:pt>
                <c:pt idx="4">
                  <c:v>488260</c:v>
                </c:pt>
                <c:pt idx="5">
                  <c:v>509868</c:v>
                </c:pt>
                <c:pt idx="6">
                  <c:v>560727</c:v>
                </c:pt>
                <c:pt idx="7">
                  <c:v>563099</c:v>
                </c:pt>
                <c:pt idx="8">
                  <c:v>511890</c:v>
                </c:pt>
                <c:pt idx="9">
                  <c:v>551730</c:v>
                </c:pt>
                <c:pt idx="10">
                  <c:v>584890</c:v>
                </c:pt>
                <c:pt idx="11">
                  <c:v>608650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F-4654-B88D-C70D73BFD4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36677887"/>
        <c:axId val="1076626607"/>
      </c:barChart>
      <c:lineChart>
        <c:grouping val="standard"/>
        <c:varyColors val="0"/>
        <c:ser>
          <c:idx val="1"/>
          <c:order val="1"/>
          <c:tx>
            <c:v>PASAJEROS INTERNACIONALES</c:v>
          </c:tx>
          <c:spPr>
            <a:ln w="12700" cap="rnd">
              <a:solidFill>
                <a:srgbClr val="9D244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D2449"/>
              </a:solidFill>
              <a:ln w="9525">
                <a:solidFill>
                  <a:srgbClr val="9D244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4145535018273652E-3"/>
                  <c:y val="-2.9627463803559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0F-4654-B88D-C70D73BFD4EF}"/>
                </c:ext>
              </c:extLst>
            </c:dLbl>
            <c:dLbl>
              <c:idx val="1"/>
              <c:layout>
                <c:manualLayout>
                  <c:x val="-6.7246810727338326E-3"/>
                  <c:y val="-5.5962987184501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0F-4654-B88D-C70D73BFD4EF}"/>
                </c:ext>
              </c:extLst>
            </c:dLbl>
            <c:dLbl>
              <c:idx val="2"/>
              <c:layout>
                <c:manualLayout>
                  <c:x val="-9.4145535018274155E-3"/>
                  <c:y val="-3.9503285071413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0F-4654-B88D-C70D73BFD4EF}"/>
                </c:ext>
              </c:extLst>
            </c:dLbl>
            <c:dLbl>
              <c:idx val="3"/>
              <c:layout>
                <c:manualLayout>
                  <c:x val="-2.9588596720028913E-2"/>
                  <c:y val="-4.9379106339266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0F-4654-B88D-C70D73BFD4EF}"/>
                </c:ext>
              </c:extLst>
            </c:dLbl>
            <c:dLbl>
              <c:idx val="4"/>
              <c:layout>
                <c:manualLayout>
                  <c:x val="-1.8829107003654682E-2"/>
                  <c:y val="-4.937910633926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0F-4654-B88D-C70D73BFD4EF}"/>
                </c:ext>
              </c:extLst>
            </c:dLbl>
            <c:dLbl>
              <c:idx val="5"/>
              <c:layout>
                <c:manualLayout>
                  <c:x val="-2.0174043218201498E-2"/>
                  <c:y val="-5.2671046761884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0F-4654-B88D-C70D73BFD4EF}"/>
                </c:ext>
              </c:extLst>
            </c:dLbl>
            <c:dLbl>
              <c:idx val="6"/>
              <c:layout>
                <c:manualLayout>
                  <c:x val="-2.4208851861841799E-2"/>
                  <c:y val="-4.2795225494030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0F-4654-B88D-C70D73BFD4EF}"/>
                </c:ext>
              </c:extLst>
            </c:dLbl>
            <c:dLbl>
              <c:idx val="7"/>
              <c:layout>
                <c:manualLayout>
                  <c:x val="-3.0933532934575632E-2"/>
                  <c:y val="-4.608716591664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0F-4654-B88D-C70D73BFD4EF}"/>
                </c:ext>
              </c:extLst>
            </c:dLbl>
            <c:dLbl>
              <c:idx val="8"/>
              <c:layout>
                <c:manualLayout>
                  <c:x val="-2.2863915647295032E-2"/>
                  <c:y val="-5.2671046761884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0F-4654-B88D-C70D73BFD4EF}"/>
                </c:ext>
              </c:extLst>
            </c:dLbl>
            <c:dLbl>
              <c:idx val="9"/>
              <c:layout>
                <c:manualLayout>
                  <c:x val="-2.8988842566215811E-2"/>
                  <c:y val="-3.2919404226177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0F-4654-B88D-C70D73BFD4EF}"/>
                </c:ext>
              </c:extLst>
            </c:dLbl>
            <c:dLbl>
              <c:idx val="10"/>
              <c:layout>
                <c:manualLayout>
                  <c:x val="-1.3449362145467566E-2"/>
                  <c:y val="-3.9503285071413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0F-4654-B88D-C70D73BFD4EF}"/>
                </c:ext>
              </c:extLst>
            </c:dLbl>
            <c:dLbl>
              <c:idx val="11"/>
              <c:layout>
                <c:manualLayout>
                  <c:x val="-1.4327615080000997E-2"/>
                  <c:y val="-4.1565029406669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9C-4D26-A287-A9092E869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631132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Pasajeros!$E$13:$E$24</c:f>
              <c:numCache>
                <c:formatCode>#,##0</c:formatCode>
                <c:ptCount val="12"/>
                <c:pt idx="0">
                  <c:v>20655</c:v>
                </c:pt>
                <c:pt idx="1">
                  <c:v>19601</c:v>
                </c:pt>
                <c:pt idx="2">
                  <c:v>24347</c:v>
                </c:pt>
                <c:pt idx="3">
                  <c:v>32518</c:v>
                </c:pt>
                <c:pt idx="4">
                  <c:v>32847</c:v>
                </c:pt>
                <c:pt idx="5">
                  <c:v>34856</c:v>
                </c:pt>
                <c:pt idx="6">
                  <c:v>40183</c:v>
                </c:pt>
                <c:pt idx="7">
                  <c:v>39697</c:v>
                </c:pt>
                <c:pt idx="8">
                  <c:v>35113</c:v>
                </c:pt>
                <c:pt idx="9">
                  <c:v>38798</c:v>
                </c:pt>
                <c:pt idx="10">
                  <c:v>39993</c:v>
                </c:pt>
                <c:pt idx="11">
                  <c:v>41554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30F-4654-B88D-C70D73BFD4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51315455"/>
        <c:axId val="1051314975"/>
      </c:lineChart>
      <c:catAx>
        <c:axId val="1536677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1076626607"/>
        <c:crosses val="autoZero"/>
        <c:auto val="0"/>
        <c:lblAlgn val="ctr"/>
        <c:lblOffset val="100"/>
        <c:noMultiLvlLbl val="0"/>
      </c:catAx>
      <c:valAx>
        <c:axId val="10766266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s-MX" b="1">
                    <a:solidFill>
                      <a:schemeClr val="tx1"/>
                    </a:solidFill>
                  </a:rPr>
                  <a:t>PASAJEROS </a:t>
                </a:r>
              </a:p>
            </c:rich>
          </c:tx>
          <c:layout>
            <c:manualLayout>
              <c:xMode val="edge"/>
              <c:yMode val="edge"/>
              <c:x val="2.8800945217858795E-2"/>
              <c:y val="0.266197707720792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1536677887"/>
        <c:crosses val="autoZero"/>
        <c:crossBetween val="between"/>
      </c:valAx>
      <c:valAx>
        <c:axId val="1051314975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1051315455"/>
        <c:crosses val="max"/>
        <c:crossBetween val="between"/>
      </c:valAx>
      <c:catAx>
        <c:axId val="1051315455"/>
        <c:scaling>
          <c:orientation val="minMax"/>
        </c:scaling>
        <c:delete val="1"/>
        <c:axPos val="b"/>
        <c:majorTickMark val="out"/>
        <c:minorTickMark val="none"/>
        <c:tickLblPos val="nextTo"/>
        <c:crossAx val="10513149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55381895512448"/>
          <c:y val="0.75402953789703864"/>
          <c:w val="0.22207340060665642"/>
          <c:h val="0.107623920179616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MX" sz="1100" b="1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PASAJEROS INTERNACIONALES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253765891493624"/>
          <c:y val="8.8928469426479972E-2"/>
          <c:w val="0.81493271026620606"/>
          <c:h val="0.641641138198022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Pasajeros!$G$39</c:f>
              <c:strCache>
                <c:ptCount val="1"/>
                <c:pt idx="0">
                  <c:v>SALIDAS</c:v>
                </c:pt>
              </c:strCache>
            </c:strRef>
          </c:tx>
          <c:spPr>
            <a:solidFill>
              <a:srgbClr val="AE851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AE851E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Pasajeros!$C$40:$C$51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Pasajeros!$G$40:$G$51</c:f>
              <c:numCache>
                <c:formatCode>#,##0</c:formatCode>
                <c:ptCount val="12"/>
                <c:pt idx="0">
                  <c:v>9769</c:v>
                </c:pt>
                <c:pt idx="1">
                  <c:v>9894</c:v>
                </c:pt>
                <c:pt idx="2">
                  <c:v>13156</c:v>
                </c:pt>
                <c:pt idx="3">
                  <c:v>15606</c:v>
                </c:pt>
                <c:pt idx="4">
                  <c:v>16355</c:v>
                </c:pt>
                <c:pt idx="5">
                  <c:v>17536</c:v>
                </c:pt>
                <c:pt idx="6">
                  <c:v>20575</c:v>
                </c:pt>
                <c:pt idx="7">
                  <c:v>18052</c:v>
                </c:pt>
                <c:pt idx="8">
                  <c:v>17289</c:v>
                </c:pt>
                <c:pt idx="9">
                  <c:v>18485</c:v>
                </c:pt>
                <c:pt idx="10">
                  <c:v>20101</c:v>
                </c:pt>
                <c:pt idx="11">
                  <c:v>21284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C-4E91-AE72-F69417D0243B}"/>
            </c:ext>
          </c:extLst>
        </c:ser>
        <c:ser>
          <c:idx val="1"/>
          <c:order val="1"/>
          <c:tx>
            <c:strRef>
              <c:f>Pasajeros!$H$39</c:f>
              <c:strCache>
                <c:ptCount val="1"/>
                <c:pt idx="0">
                  <c:v>LLEGADAS</c:v>
                </c:pt>
              </c:strCache>
            </c:strRef>
          </c:tx>
          <c:spPr>
            <a:solidFill>
              <a:srgbClr val="255C4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8078506401207939E-3"/>
                  <c:y val="-3.879036693620917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BC-4E91-AE72-F69417D0243B}"/>
                </c:ext>
              </c:extLst>
            </c:dLbl>
            <c:dLbl>
              <c:idx val="1"/>
              <c:layout>
                <c:manualLayout>
                  <c:x val="1.3013084400201323E-2"/>
                  <c:y val="4.2317252777277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BC-4E91-AE72-F69417D0243B}"/>
                </c:ext>
              </c:extLst>
            </c:dLbl>
            <c:dLbl>
              <c:idx val="2"/>
              <c:layout>
                <c:manualLayout>
                  <c:x val="7.8078506401207939E-3"/>
                  <c:y val="8.4634505554555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BC-4E91-AE72-F69417D0243B}"/>
                </c:ext>
              </c:extLst>
            </c:dLbl>
            <c:dLbl>
              <c:idx val="3"/>
              <c:layout>
                <c:manualLayout>
                  <c:x val="7.8078506401207462E-3"/>
                  <c:y val="-3.879036693620917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BC-4E91-AE72-F69417D0243B}"/>
                </c:ext>
              </c:extLst>
            </c:dLbl>
            <c:dLbl>
              <c:idx val="4"/>
              <c:layout>
                <c:manualLayout>
                  <c:x val="5.20523376008052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BC-4E91-AE72-F69417D0243B}"/>
                </c:ext>
              </c:extLst>
            </c:dLbl>
            <c:dLbl>
              <c:idx val="5"/>
              <c:layout>
                <c:manualLayout>
                  <c:x val="7.8078506401207939E-3"/>
                  <c:y val="-3.879036693620917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BC-4E91-AE72-F69417D0243B}"/>
                </c:ext>
              </c:extLst>
            </c:dLbl>
            <c:dLbl>
              <c:idx val="6"/>
              <c:layout>
                <c:manualLayout>
                  <c:x val="7.80785064012079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BC-4E91-AE72-F69417D0243B}"/>
                </c:ext>
              </c:extLst>
            </c:dLbl>
            <c:dLbl>
              <c:idx val="7"/>
              <c:layout>
                <c:manualLayout>
                  <c:x val="7.80785064012079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BC-4E91-AE72-F69417D0243B}"/>
                </c:ext>
              </c:extLst>
            </c:dLbl>
            <c:dLbl>
              <c:idx val="8"/>
              <c:layout>
                <c:manualLayout>
                  <c:x val="7.80785064012079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BC-4E91-AE72-F69417D0243B}"/>
                </c:ext>
              </c:extLst>
            </c:dLbl>
            <c:dLbl>
              <c:idx val="9"/>
              <c:layout>
                <c:manualLayout>
                  <c:x val="7.80785064012069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BC-4E91-AE72-F69417D0243B}"/>
                </c:ext>
              </c:extLst>
            </c:dLbl>
            <c:dLbl>
              <c:idx val="10"/>
              <c:layout>
                <c:manualLayout>
                  <c:x val="5.2052337600803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BC-4E91-AE72-F69417D024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55C4F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Pasajeros!$C$40:$C$51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Pasajeros!$H$40:$H$51</c:f>
              <c:numCache>
                <c:formatCode>#,##0</c:formatCode>
                <c:ptCount val="12"/>
                <c:pt idx="0">
                  <c:v>10886</c:v>
                </c:pt>
                <c:pt idx="1">
                  <c:v>9707</c:v>
                </c:pt>
                <c:pt idx="2">
                  <c:v>11191</c:v>
                </c:pt>
                <c:pt idx="3">
                  <c:v>16912</c:v>
                </c:pt>
                <c:pt idx="4">
                  <c:v>16492</c:v>
                </c:pt>
                <c:pt idx="5">
                  <c:v>17320</c:v>
                </c:pt>
                <c:pt idx="6">
                  <c:v>19608</c:v>
                </c:pt>
                <c:pt idx="7">
                  <c:v>21645</c:v>
                </c:pt>
                <c:pt idx="8">
                  <c:v>17824</c:v>
                </c:pt>
                <c:pt idx="9">
                  <c:v>20313</c:v>
                </c:pt>
                <c:pt idx="10">
                  <c:v>19892</c:v>
                </c:pt>
                <c:pt idx="11">
                  <c:v>20270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BC-4E91-AE72-F69417D024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6703327"/>
        <c:axId val="1076537311"/>
      </c:barChart>
      <c:catAx>
        <c:axId val="153670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1076537311"/>
        <c:crosses val="autoZero"/>
        <c:auto val="1"/>
        <c:lblAlgn val="ctr"/>
        <c:lblOffset val="100"/>
        <c:noMultiLvlLbl val="0"/>
      </c:catAx>
      <c:valAx>
        <c:axId val="107653731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b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s-MX" b="1"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rPr>
                  <a:t>PASAJEROS</a:t>
                </a:r>
              </a:p>
            </c:rich>
          </c:tx>
          <c:layout>
            <c:manualLayout>
              <c:xMode val="edge"/>
              <c:yMode val="edge"/>
              <c:x val="2.3727878184527835E-2"/>
              <c:y val="0.33450959909545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b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1536703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MX" b="1"/>
              <a:t>PASAJEROS DE AVIACIÓN GENERAL</a:t>
            </a:r>
          </a:p>
          <a:p>
            <a:pPr>
              <a:defRPr/>
            </a:pPr>
            <a:r>
              <a:rPr lang="es-MX"/>
              <a:t> (CIFRAS ACUMULADAS POR MES)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430306010288391"/>
          <c:y val="0.1332327063200914"/>
          <c:w val="0.71213670015867558"/>
          <c:h val="0.64330175961370573"/>
        </c:manualLayout>
      </c:layout>
      <c:barChart>
        <c:barDir val="col"/>
        <c:grouping val="clustered"/>
        <c:varyColors val="0"/>
        <c:ser>
          <c:idx val="0"/>
          <c:order val="0"/>
          <c:tx>
            <c:v>PASAJEROS DE LLEGADA</c:v>
          </c:tx>
          <c:spPr>
            <a:solidFill>
              <a:srgbClr val="AE851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Pasajeros!$C$89:$C$100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Pasajeros!$E$89:$E$100</c:f>
              <c:numCache>
                <c:formatCode>#,##0</c:formatCode>
                <c:ptCount val="12"/>
                <c:pt idx="0">
                  <c:v>272</c:v>
                </c:pt>
                <c:pt idx="1">
                  <c:v>471</c:v>
                </c:pt>
                <c:pt idx="2">
                  <c:v>1103</c:v>
                </c:pt>
                <c:pt idx="3">
                  <c:v>2126</c:v>
                </c:pt>
                <c:pt idx="4">
                  <c:v>2680</c:v>
                </c:pt>
                <c:pt idx="5">
                  <c:v>1808</c:v>
                </c:pt>
                <c:pt idx="6">
                  <c:v>2208</c:v>
                </c:pt>
                <c:pt idx="7">
                  <c:v>1915</c:v>
                </c:pt>
                <c:pt idx="8">
                  <c:v>2557</c:v>
                </c:pt>
                <c:pt idx="9">
                  <c:v>3430</c:v>
                </c:pt>
                <c:pt idx="10">
                  <c:v>2463</c:v>
                </c:pt>
                <c:pt idx="11">
                  <c:v>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85-41A6-A959-B3E098EB8A3E}"/>
            </c:ext>
          </c:extLst>
        </c:ser>
        <c:ser>
          <c:idx val="1"/>
          <c:order val="1"/>
          <c:tx>
            <c:v>PASAJEROS DE SALIDA</c:v>
          </c:tx>
          <c:spPr>
            <a:solidFill>
              <a:srgbClr val="255C4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0230734909205555E-3"/>
                  <c:y val="3.8885760677431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5-41A6-A959-B3E098EB8A3E}"/>
                </c:ext>
              </c:extLst>
            </c:dLbl>
            <c:dLbl>
              <c:idx val="3"/>
              <c:layout>
                <c:manualLayout>
                  <c:x val="7.5192279091004684E-3"/>
                  <c:y val="-3.88857606774328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85-41A6-A959-B3E098EB8A3E}"/>
                </c:ext>
              </c:extLst>
            </c:dLbl>
            <c:dLbl>
              <c:idx val="4"/>
              <c:layout>
                <c:manualLayout>
                  <c:x val="7.5192279091004129E-3"/>
                  <c:y val="-7.7771521354867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85-41A6-A959-B3E098EB8A3E}"/>
                </c:ext>
              </c:extLst>
            </c:dLbl>
            <c:dLbl>
              <c:idx val="5"/>
              <c:layout>
                <c:manualLayout>
                  <c:x val="1.052691907274065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85-41A6-A959-B3E098EB8A3E}"/>
                </c:ext>
              </c:extLst>
            </c:dLbl>
            <c:dLbl>
              <c:idx val="6"/>
              <c:layout>
                <c:manualLayout>
                  <c:x val="9.0230734909205624E-3"/>
                  <c:y val="-1.425794753936538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85-41A6-A959-B3E098EB8A3E}"/>
                </c:ext>
              </c:extLst>
            </c:dLbl>
            <c:dLbl>
              <c:idx val="8"/>
              <c:layout>
                <c:manualLayout>
                  <c:x val="1.0526919072740656E-2"/>
                  <c:y val="-7.128973769682690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85-41A6-A959-B3E098EB8A3E}"/>
                </c:ext>
              </c:extLst>
            </c:dLbl>
            <c:dLbl>
              <c:idx val="9"/>
              <c:layout>
                <c:manualLayout>
                  <c:x val="4.51153674546028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85-41A6-A959-B3E098EB8A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Pasajeros!$C$89:$C$100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Pasajeros!$D$89:$D$100</c:f>
              <c:numCache>
                <c:formatCode>#,##0</c:formatCode>
                <c:ptCount val="12"/>
                <c:pt idx="0">
                  <c:v>294</c:v>
                </c:pt>
                <c:pt idx="1">
                  <c:v>322</c:v>
                </c:pt>
                <c:pt idx="2">
                  <c:v>542</c:v>
                </c:pt>
                <c:pt idx="3">
                  <c:v>737</c:v>
                </c:pt>
                <c:pt idx="4">
                  <c:v>428</c:v>
                </c:pt>
                <c:pt idx="5">
                  <c:v>356</c:v>
                </c:pt>
                <c:pt idx="6">
                  <c:v>288</c:v>
                </c:pt>
                <c:pt idx="7">
                  <c:v>236</c:v>
                </c:pt>
                <c:pt idx="8">
                  <c:v>407</c:v>
                </c:pt>
                <c:pt idx="9">
                  <c:v>844</c:v>
                </c:pt>
                <c:pt idx="10">
                  <c:v>483</c:v>
                </c:pt>
                <c:pt idx="11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885-41A6-A959-B3E098EB8A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11140783"/>
        <c:axId val="1062439935"/>
      </c:barChart>
      <c:catAx>
        <c:axId val="91114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1062439935"/>
        <c:crosses val="autoZero"/>
        <c:auto val="1"/>
        <c:lblAlgn val="ctr"/>
        <c:lblOffset val="100"/>
        <c:noMultiLvlLbl val="0"/>
      </c:catAx>
      <c:valAx>
        <c:axId val="106243993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s-MX" b="1"/>
                  <a:t>PASAJEROS</a:t>
                </a:r>
              </a:p>
            </c:rich>
          </c:tx>
          <c:layout>
            <c:manualLayout>
              <c:xMode val="edge"/>
              <c:yMode val="edge"/>
              <c:x val="2.3136367726176159E-2"/>
              <c:y val="0.369659360129190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91114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Pasajeros!$D$39</c:f>
              <c:strCache>
                <c:ptCount val="1"/>
                <c:pt idx="0">
                  <c:v>SALIDAS</c:v>
                </c:pt>
              </c:strCache>
            </c:strRef>
          </c:tx>
          <c:spPr>
            <a:solidFill>
              <a:srgbClr val="9D24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lang="en-US" sz="900" b="1" i="0" u="none" strike="noStrike" kern="1200" baseline="0">
                    <a:solidFill>
                      <a:srgbClr val="631132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Pasajeros!$C$40:$C$51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Pasajeros!$D$40:$D$51</c:f>
              <c:numCache>
                <c:formatCode>#,##0</c:formatCode>
                <c:ptCount val="12"/>
                <c:pt idx="0">
                  <c:v>167700</c:v>
                </c:pt>
                <c:pt idx="1">
                  <c:v>175688</c:v>
                </c:pt>
                <c:pt idx="2">
                  <c:v>210868</c:v>
                </c:pt>
                <c:pt idx="3">
                  <c:v>252462</c:v>
                </c:pt>
                <c:pt idx="4">
                  <c:v>252901</c:v>
                </c:pt>
                <c:pt idx="5">
                  <c:v>263445</c:v>
                </c:pt>
                <c:pt idx="6">
                  <c:v>290161</c:v>
                </c:pt>
                <c:pt idx="7">
                  <c:v>286440</c:v>
                </c:pt>
                <c:pt idx="8">
                  <c:v>262514</c:v>
                </c:pt>
                <c:pt idx="9">
                  <c:v>283335</c:v>
                </c:pt>
                <c:pt idx="10">
                  <c:v>301483</c:v>
                </c:pt>
                <c:pt idx="11">
                  <c:v>308185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0-4362-B0C5-4CA818AE591E}"/>
            </c:ext>
          </c:extLst>
        </c:ser>
        <c:ser>
          <c:idx val="1"/>
          <c:order val="1"/>
          <c:tx>
            <c:strRef>
              <c:f>Pasajeros!$E$39</c:f>
              <c:strCache>
                <c:ptCount val="1"/>
                <c:pt idx="0">
                  <c:v>LLEGADAS</c:v>
                </c:pt>
              </c:strCache>
            </c:strRef>
          </c:tx>
          <c:spPr>
            <a:solidFill>
              <a:srgbClr val="D4C19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lang="en-US" sz="900" b="1" i="0" u="none" strike="noStrike" kern="1200" baseline="0">
                    <a:solidFill>
                      <a:srgbClr val="AE851E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Pasajeros!$C$40:$C$51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Pasajeros!$E$40:$E$51</c:f>
              <c:numCache>
                <c:formatCode>#,##0</c:formatCode>
                <c:ptCount val="12"/>
                <c:pt idx="0">
                  <c:v>150697</c:v>
                </c:pt>
                <c:pt idx="1">
                  <c:v>158728</c:v>
                </c:pt>
                <c:pt idx="2">
                  <c:v>189083</c:v>
                </c:pt>
                <c:pt idx="3">
                  <c:v>233952</c:v>
                </c:pt>
                <c:pt idx="4">
                  <c:v>235359</c:v>
                </c:pt>
                <c:pt idx="5">
                  <c:v>246423</c:v>
                </c:pt>
                <c:pt idx="6">
                  <c:v>270566</c:v>
                </c:pt>
                <c:pt idx="7">
                  <c:v>276659</c:v>
                </c:pt>
                <c:pt idx="8">
                  <c:v>249376</c:v>
                </c:pt>
                <c:pt idx="9">
                  <c:v>268395</c:v>
                </c:pt>
                <c:pt idx="10">
                  <c:v>283407</c:v>
                </c:pt>
                <c:pt idx="11">
                  <c:v>300465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0-4362-B0C5-4CA818AE59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6680287"/>
        <c:axId val="1678581279"/>
      </c:barChart>
      <c:catAx>
        <c:axId val="1536680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1678581279"/>
        <c:crosses val="autoZero"/>
        <c:auto val="1"/>
        <c:lblAlgn val="ctr"/>
        <c:lblOffset val="100"/>
        <c:noMultiLvlLbl val="0"/>
      </c:catAx>
      <c:valAx>
        <c:axId val="1678581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s-MX" b="1"/>
                  <a:t>PASAJEROS</a:t>
                </a:r>
              </a:p>
            </c:rich>
          </c:tx>
          <c:layout>
            <c:manualLayout>
              <c:xMode val="edge"/>
              <c:yMode val="edge"/>
              <c:x val="1.4429892634456895E-2"/>
              <c:y val="0.324814155400829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1536680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chemeClr val="tx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MX" b="1">
                <a:solidFill>
                  <a:schemeClr val="tx1"/>
                </a:solidFill>
              </a:rPr>
              <a:t>CARGA TRANSPORTADA (KG.)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3309553382549176E-2"/>
          <c:y val="0.17883316074956712"/>
          <c:w val="0.97420247936387738"/>
          <c:h val="0.59546207471737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Carga!$D$11</c:f>
              <c:strCache>
                <c:ptCount val="1"/>
                <c:pt idx="0">
                  <c:v>DE LLEGADA</c:v>
                </c:pt>
              </c:strCache>
            </c:strRef>
          </c:tx>
          <c:spPr>
            <a:solidFill>
              <a:srgbClr val="D4C19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AE851E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Carga!$C$12:$C$23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Carga!$D$12:$D$23</c:f>
              <c:numCache>
                <c:formatCode>#,##0</c:formatCode>
                <c:ptCount val="12"/>
                <c:pt idx="0">
                  <c:v>25800802.800000001</c:v>
                </c:pt>
                <c:pt idx="1">
                  <c:v>24904257.390000001</c:v>
                </c:pt>
                <c:pt idx="2">
                  <c:v>29215588.690000001</c:v>
                </c:pt>
                <c:pt idx="3">
                  <c:v>29571382.599999998</c:v>
                </c:pt>
                <c:pt idx="4">
                  <c:v>31076164.900000002</c:v>
                </c:pt>
                <c:pt idx="5">
                  <c:v>30234051.600000001</c:v>
                </c:pt>
                <c:pt idx="6">
                  <c:v>29888176.099999998</c:v>
                </c:pt>
                <c:pt idx="7">
                  <c:v>30841313.499999996</c:v>
                </c:pt>
                <c:pt idx="8">
                  <c:v>27338722.68</c:v>
                </c:pt>
                <c:pt idx="9">
                  <c:v>28792572.100000001</c:v>
                </c:pt>
                <c:pt idx="10">
                  <c:v>28389445.900000002</c:v>
                </c:pt>
                <c:pt idx="11">
                  <c:v>26311774.399999999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D-4ECF-BB6D-E918CCD3E256}"/>
            </c:ext>
          </c:extLst>
        </c:ser>
        <c:ser>
          <c:idx val="1"/>
          <c:order val="1"/>
          <c:tx>
            <c:strRef>
              <c:f>Carga!$E$11</c:f>
              <c:strCache>
                <c:ptCount val="1"/>
                <c:pt idx="0">
                  <c:v>DE SALIDA</c:v>
                </c:pt>
              </c:strCache>
            </c:strRef>
          </c:tx>
          <c:spPr>
            <a:solidFill>
              <a:srgbClr val="AE851E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4.6200033739828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D-4ECF-BB6D-E918CCD3E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96731A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Carga!$C$12:$C$23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Carga!$E$12:$E$23</c:f>
              <c:numCache>
                <c:formatCode>#,##0</c:formatCode>
                <c:ptCount val="12"/>
                <c:pt idx="0">
                  <c:v>7986497.7999999998</c:v>
                </c:pt>
                <c:pt idx="1">
                  <c:v>7956741.6099999994</c:v>
                </c:pt>
                <c:pt idx="2">
                  <c:v>8993584.6900000013</c:v>
                </c:pt>
                <c:pt idx="3">
                  <c:v>8931557.3599999994</c:v>
                </c:pt>
                <c:pt idx="4">
                  <c:v>9057669.5499999989</c:v>
                </c:pt>
                <c:pt idx="5">
                  <c:v>9359616.7599999998</c:v>
                </c:pt>
                <c:pt idx="6">
                  <c:v>8643410.1800000016</c:v>
                </c:pt>
                <c:pt idx="7">
                  <c:v>8333030.6700000009</c:v>
                </c:pt>
                <c:pt idx="8">
                  <c:v>8657247.3600000013</c:v>
                </c:pt>
                <c:pt idx="9">
                  <c:v>10034498.170000002</c:v>
                </c:pt>
                <c:pt idx="10">
                  <c:v>9217341.3100000005</c:v>
                </c:pt>
                <c:pt idx="11">
                  <c:v>7805717.1000000006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D-4ECF-BB6D-E918CCD3E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6708127"/>
        <c:axId val="1076618175"/>
      </c:barChart>
      <c:catAx>
        <c:axId val="1536708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1076618175"/>
        <c:crosses val="autoZero"/>
        <c:auto val="1"/>
        <c:lblAlgn val="ctr"/>
        <c:lblOffset val="100"/>
        <c:noMultiLvlLbl val="0"/>
      </c:catAx>
      <c:valAx>
        <c:axId val="1076618175"/>
        <c:scaling>
          <c:orientation val="minMax"/>
          <c:min val="10000"/>
        </c:scaling>
        <c:delete val="1"/>
        <c:axPos val="l"/>
        <c:numFmt formatCode="#,##0" sourceLinked="1"/>
        <c:majorTickMark val="out"/>
        <c:minorTickMark val="none"/>
        <c:tickLblPos val="nextTo"/>
        <c:crossAx val="1536708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86580938186625"/>
          <c:y val="0.88211114313136962"/>
          <c:w val="0.34447824314070002"/>
          <c:h val="0.10218444645792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ES" sz="1100" b="1">
                <a:solidFill>
                  <a:schemeClr val="tx1"/>
                </a:solidFill>
              </a:rPr>
              <a:t>CARGA TRANSPORTADA POR LLEGADA Y SALIDA, DEL 1/o. ENE. - 31 DIC. 2024.</a:t>
            </a:r>
            <a:br>
              <a:rPr lang="es-ES" sz="1100" b="1">
                <a:solidFill>
                  <a:schemeClr val="tx1"/>
                </a:solidFill>
              </a:rPr>
            </a:br>
            <a:r>
              <a:rPr lang="es-ES" sz="1100" b="1">
                <a:solidFill>
                  <a:schemeClr val="tx1"/>
                </a:solidFill>
              </a:rPr>
              <a:t>(DISTRIBUCIÓN %)</a:t>
            </a:r>
            <a:endParaRPr lang="es-MX" sz="11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4C1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1-4A67-AA4B-0C06AD36869C}"/>
              </c:ext>
            </c:extLst>
          </c:dPt>
          <c:dPt>
            <c:idx val="1"/>
            <c:bubble3D val="0"/>
            <c:spPr>
              <a:solidFill>
                <a:srgbClr val="AE851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21-4A67-AA4B-0C06AD36869C}"/>
              </c:ext>
            </c:extLst>
          </c:dPt>
          <c:dLbls>
            <c:dLbl>
              <c:idx val="0"/>
              <c:layout>
                <c:manualLayout>
                  <c:x val="0.15612418634097758"/>
                  <c:y val="-2.801654961852269E-2"/>
                </c:manualLayout>
              </c:layout>
              <c:tx>
                <c:rich>
                  <a:bodyPr/>
                  <a:lstStyle/>
                  <a:p>
                    <a:fld id="{86D2CA31-63F4-42C4-BD55-E5B8A687502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F9FB82B-5C2C-4AA5-BA6D-263D05F3D131}" type="PERCENTAGE">
                      <a:rPr lang="en-US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921-4A67-AA4B-0C06AD36869C}"/>
                </c:ext>
              </c:extLst>
            </c:dLbl>
            <c:dLbl>
              <c:idx val="1"/>
              <c:layout>
                <c:manualLayout>
                  <c:x val="-0.1900141254021816"/>
                  <c:y val="2.1391191180663481E-2"/>
                </c:manualLayout>
              </c:layout>
              <c:tx>
                <c:rich>
                  <a:bodyPr/>
                  <a:lstStyle/>
                  <a:p>
                    <a:fld id="{E07C1F53-3DEE-49BC-A076-AB4918AD2E2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210771E5-F70D-44CB-A292-0085CC6D9E27}" type="PERCENTAGE">
                      <a:rPr lang="en-US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53563300859852"/>
                      <c:h val="0.179773363625924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921-4A67-AA4B-0C06AD368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Carga!$D$11:$E$11</c:f>
              <c:strCache>
                <c:ptCount val="2"/>
                <c:pt idx="0">
                  <c:v>DE LLEGADA</c:v>
                </c:pt>
                <c:pt idx="1">
                  <c:v>DE SALIDA</c:v>
                </c:pt>
              </c:strCache>
            </c:strRef>
          </c:cat>
          <c:val>
            <c:numRef>
              <c:f>Carga!$D$24:$E$24</c:f>
              <c:numCache>
                <c:formatCode>#,##0</c:formatCode>
                <c:ptCount val="2"/>
                <c:pt idx="0">
                  <c:v>342364252.65999997</c:v>
                </c:pt>
                <c:pt idx="1">
                  <c:v>104976912.55999999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1-4A67-AA4B-0C06AD3686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Tabs!$G$4</c:f>
              <c:strCache>
                <c:ptCount val="1"/>
                <c:pt idx="0">
                  <c:v>ACUMULADOS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Tabs!$B$5:$C$19</c:f>
              <c:multiLvlStrCache>
                <c:ptCount val="15"/>
                <c:lvl>
                  <c:pt idx="0">
                    <c:v>21 - 31 MAR.</c:v>
                  </c:pt>
                  <c:pt idx="1">
                    <c:v>ABR.</c:v>
                  </c:pt>
                  <c:pt idx="2">
                    <c:v>MAY.</c:v>
                  </c:pt>
                  <c:pt idx="3">
                    <c:v>JUN.</c:v>
                  </c:pt>
                  <c:pt idx="4">
                    <c:v>JUL.</c:v>
                  </c:pt>
                  <c:pt idx="5">
                    <c:v>AGO.</c:v>
                  </c:pt>
                  <c:pt idx="6">
                    <c:v>SEP.</c:v>
                  </c:pt>
                  <c:pt idx="7">
                    <c:v>OCT.</c:v>
                  </c:pt>
                  <c:pt idx="8">
                    <c:v>NOV.</c:v>
                  </c:pt>
                  <c:pt idx="9">
                    <c:v>DIC.</c:v>
                  </c:pt>
                  <c:pt idx="10">
                    <c:v>ENE.</c:v>
                  </c:pt>
                  <c:pt idx="11">
                    <c:v>FEB.</c:v>
                  </c:pt>
                  <c:pt idx="12">
                    <c:v>MAR.</c:v>
                  </c:pt>
                  <c:pt idx="13">
                    <c:v>ABR.</c:v>
                  </c:pt>
                  <c:pt idx="14">
                    <c:v>MAY.</c:v>
                  </c:pt>
                </c:lvl>
                <c:lvl>
                  <c:pt idx="0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Tabs!$G$5:$G$19</c:f>
              <c:numCache>
                <c:formatCode>#,##0</c:formatCode>
                <c:ptCount val="15"/>
                <c:pt idx="0">
                  <c:v>14225</c:v>
                </c:pt>
                <c:pt idx="1">
                  <c:v>49818</c:v>
                </c:pt>
                <c:pt idx="2">
                  <c:v>86223</c:v>
                </c:pt>
                <c:pt idx="3">
                  <c:v>119577</c:v>
                </c:pt>
                <c:pt idx="4">
                  <c:v>155857</c:v>
                </c:pt>
                <c:pt idx="5">
                  <c:v>209437</c:v>
                </c:pt>
                <c:pt idx="6">
                  <c:v>311958</c:v>
                </c:pt>
                <c:pt idx="7">
                  <c:v>497575</c:v>
                </c:pt>
                <c:pt idx="8">
                  <c:v>700669</c:v>
                </c:pt>
                <c:pt idx="9">
                  <c:v>912415</c:v>
                </c:pt>
                <c:pt idx="10">
                  <c:v>1098987</c:v>
                </c:pt>
                <c:pt idx="11">
                  <c:v>1264302</c:v>
                </c:pt>
                <c:pt idx="12">
                  <c:v>1460641</c:v>
                </c:pt>
                <c:pt idx="13">
                  <c:v>1665649</c:v>
                </c:pt>
                <c:pt idx="14">
                  <c:v>1883971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7-4E9E-B640-735C2F3C4C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7204032"/>
        <c:axId val="447200704"/>
      </c:barChart>
      <c:catAx>
        <c:axId val="44720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447200704"/>
        <c:crosses val="autoZero"/>
        <c:auto val="1"/>
        <c:lblAlgn val="ctr"/>
        <c:lblOffset val="100"/>
        <c:noMultiLvlLbl val="0"/>
      </c:catAx>
      <c:valAx>
        <c:axId val="4472007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4720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Tabs!$N$4</c:f>
              <c:strCache>
                <c:ptCount val="1"/>
                <c:pt idx="0">
                  <c:v>ACUMULADOS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Tabs!$I$5:$J$19</c:f>
              <c:multiLvlStrCache>
                <c:ptCount val="15"/>
                <c:lvl>
                  <c:pt idx="0">
                    <c:v>21 - 31 MAR.</c:v>
                  </c:pt>
                  <c:pt idx="1">
                    <c:v>ABR.</c:v>
                  </c:pt>
                  <c:pt idx="2">
                    <c:v>MAY.</c:v>
                  </c:pt>
                  <c:pt idx="3">
                    <c:v>JUN.</c:v>
                  </c:pt>
                  <c:pt idx="4">
                    <c:v>JUL.</c:v>
                  </c:pt>
                  <c:pt idx="5">
                    <c:v>AGO.</c:v>
                  </c:pt>
                  <c:pt idx="6">
                    <c:v>SEP.</c:v>
                  </c:pt>
                  <c:pt idx="7">
                    <c:v>OCT.</c:v>
                  </c:pt>
                  <c:pt idx="8">
                    <c:v>NOV.</c:v>
                  </c:pt>
                  <c:pt idx="9">
                    <c:v>DIC.</c:v>
                  </c:pt>
                  <c:pt idx="10">
                    <c:v>ENE.</c:v>
                  </c:pt>
                  <c:pt idx="11">
                    <c:v>FEB.</c:v>
                  </c:pt>
                  <c:pt idx="12">
                    <c:v>MAR.</c:v>
                  </c:pt>
                  <c:pt idx="13">
                    <c:v>ABR.</c:v>
                  </c:pt>
                  <c:pt idx="14">
                    <c:v>MAY.</c:v>
                  </c:pt>
                </c:lvl>
                <c:lvl>
                  <c:pt idx="0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Tabs!$N$5:$N$19</c:f>
              <c:numCache>
                <c:formatCode>#,##0</c:formatCode>
                <c:ptCount val="15"/>
                <c:pt idx="0">
                  <c:v>138</c:v>
                </c:pt>
                <c:pt idx="1">
                  <c:v>494</c:v>
                </c:pt>
                <c:pt idx="2">
                  <c:v>865</c:v>
                </c:pt>
                <c:pt idx="3">
                  <c:v>1221</c:v>
                </c:pt>
                <c:pt idx="4">
                  <c:v>1559</c:v>
                </c:pt>
                <c:pt idx="5">
                  <c:v>2179</c:v>
                </c:pt>
                <c:pt idx="6">
                  <c:v>3506</c:v>
                </c:pt>
                <c:pt idx="7">
                  <c:v>5372</c:v>
                </c:pt>
                <c:pt idx="8">
                  <c:v>7156</c:v>
                </c:pt>
                <c:pt idx="9">
                  <c:v>8996</c:v>
                </c:pt>
                <c:pt idx="10">
                  <c:v>10852</c:v>
                </c:pt>
                <c:pt idx="11">
                  <c:v>12502</c:v>
                </c:pt>
                <c:pt idx="12">
                  <c:v>14342</c:v>
                </c:pt>
                <c:pt idx="13">
                  <c:v>16052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F-40F0-BC0C-10E5FDCF2F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2738448"/>
        <c:axId val="1972738864"/>
      </c:barChart>
      <c:catAx>
        <c:axId val="197273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972738864"/>
        <c:crosses val="autoZero"/>
        <c:auto val="1"/>
        <c:lblAlgn val="ctr"/>
        <c:lblOffset val="100"/>
        <c:noMultiLvlLbl val="0"/>
      </c:catAx>
      <c:valAx>
        <c:axId val="19727388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7273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Tabs!$G$40</c:f>
              <c:strCache>
                <c:ptCount val="1"/>
                <c:pt idx="0">
                  <c:v>ACUMULADOS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Tabs!$B$41:$C$55</c:f>
              <c:multiLvlStrCache>
                <c:ptCount val="15"/>
                <c:lvl>
                  <c:pt idx="0">
                    <c:v>MAR.</c:v>
                  </c:pt>
                  <c:pt idx="1">
                    <c:v>ABR.</c:v>
                  </c:pt>
                  <c:pt idx="2">
                    <c:v>MAY.</c:v>
                  </c:pt>
                  <c:pt idx="3">
                    <c:v>JUN.</c:v>
                  </c:pt>
                  <c:pt idx="4">
                    <c:v>JUL.</c:v>
                  </c:pt>
                  <c:pt idx="5">
                    <c:v>AGO.</c:v>
                  </c:pt>
                  <c:pt idx="6">
                    <c:v>SEP.</c:v>
                  </c:pt>
                  <c:pt idx="7">
                    <c:v>OCT.</c:v>
                  </c:pt>
                  <c:pt idx="8">
                    <c:v>NOV.</c:v>
                  </c:pt>
                  <c:pt idx="9">
                    <c:v>DIC.</c:v>
                  </c:pt>
                  <c:pt idx="10">
                    <c:v>ENE.</c:v>
                  </c:pt>
                  <c:pt idx="11">
                    <c:v>FEB.</c:v>
                  </c:pt>
                  <c:pt idx="12">
                    <c:v>MAR.</c:v>
                  </c:pt>
                  <c:pt idx="13">
                    <c:v>ABR.</c:v>
                  </c:pt>
                  <c:pt idx="14">
                    <c:v>MAY.</c:v>
                  </c:pt>
                </c:lvl>
                <c:lvl>
                  <c:pt idx="0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Tabs!$G$41:$G$55</c:f>
              <c:numCache>
                <c:formatCode>#,##0</c:formatCode>
                <c:ptCount val="15"/>
                <c:pt idx="0">
                  <c:v>18</c:v>
                </c:pt>
                <c:pt idx="1">
                  <c:v>40</c:v>
                </c:pt>
                <c:pt idx="2">
                  <c:v>89</c:v>
                </c:pt>
                <c:pt idx="3">
                  <c:v>114</c:v>
                </c:pt>
                <c:pt idx="4">
                  <c:v>140</c:v>
                </c:pt>
                <c:pt idx="5">
                  <c:v>161</c:v>
                </c:pt>
                <c:pt idx="6">
                  <c:v>197</c:v>
                </c:pt>
                <c:pt idx="7">
                  <c:v>268</c:v>
                </c:pt>
                <c:pt idx="8">
                  <c:v>369</c:v>
                </c:pt>
                <c:pt idx="9">
                  <c:v>427</c:v>
                </c:pt>
                <c:pt idx="10">
                  <c:v>540</c:v>
                </c:pt>
                <c:pt idx="11">
                  <c:v>655</c:v>
                </c:pt>
                <c:pt idx="12">
                  <c:v>810</c:v>
                </c:pt>
                <c:pt idx="13">
                  <c:v>973</c:v>
                </c:pt>
                <c:pt idx="14">
                  <c:v>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C-4609-A024-A029FF8EA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6633344"/>
        <c:axId val="2116625440"/>
      </c:barChart>
      <c:catAx>
        <c:axId val="211663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116625440"/>
        <c:crosses val="autoZero"/>
        <c:auto val="1"/>
        <c:lblAlgn val="ctr"/>
        <c:lblOffset val="100"/>
        <c:noMultiLvlLbl val="0"/>
      </c:catAx>
      <c:valAx>
        <c:axId val="21166254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11663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Tabs!$N$40</c:f>
              <c:strCache>
                <c:ptCount val="1"/>
                <c:pt idx="0">
                  <c:v>ACUMULADOS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Tabs!$I$41:$J$55</c:f>
              <c:multiLvlStrCache>
                <c:ptCount val="15"/>
                <c:lvl>
                  <c:pt idx="0">
                    <c:v>MAR.</c:v>
                  </c:pt>
                  <c:pt idx="1">
                    <c:v>ABR.</c:v>
                  </c:pt>
                  <c:pt idx="2">
                    <c:v>MAY.</c:v>
                  </c:pt>
                  <c:pt idx="3">
                    <c:v>JUN.</c:v>
                  </c:pt>
                  <c:pt idx="4">
                    <c:v>JUL.</c:v>
                  </c:pt>
                  <c:pt idx="5">
                    <c:v>AGO.</c:v>
                  </c:pt>
                  <c:pt idx="6">
                    <c:v>SEP.</c:v>
                  </c:pt>
                  <c:pt idx="7">
                    <c:v>OCT.</c:v>
                  </c:pt>
                  <c:pt idx="8">
                    <c:v>NOV.</c:v>
                  </c:pt>
                  <c:pt idx="9">
                    <c:v>DIC.</c:v>
                  </c:pt>
                  <c:pt idx="10">
                    <c:v>ENE.</c:v>
                  </c:pt>
                  <c:pt idx="11">
                    <c:v>FEB.</c:v>
                  </c:pt>
                  <c:pt idx="12">
                    <c:v>MAR.</c:v>
                  </c:pt>
                  <c:pt idx="13">
                    <c:v>ABR.</c:v>
                  </c:pt>
                  <c:pt idx="14">
                    <c:v>MAY.</c:v>
                  </c:pt>
                </c:lvl>
                <c:lvl>
                  <c:pt idx="0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Tabs!$N$41:$N$55</c:f>
              <c:numCache>
                <c:formatCode>#,##0</c:formatCode>
                <c:ptCount val="15"/>
                <c:pt idx="0">
                  <c:v>31</c:v>
                </c:pt>
                <c:pt idx="1">
                  <c:v>74</c:v>
                </c:pt>
                <c:pt idx="2">
                  <c:v>239</c:v>
                </c:pt>
                <c:pt idx="3">
                  <c:v>306</c:v>
                </c:pt>
                <c:pt idx="4">
                  <c:v>376</c:v>
                </c:pt>
                <c:pt idx="5">
                  <c:v>408</c:v>
                </c:pt>
                <c:pt idx="6">
                  <c:v>490</c:v>
                </c:pt>
                <c:pt idx="7">
                  <c:v>753</c:v>
                </c:pt>
                <c:pt idx="8">
                  <c:v>1328</c:v>
                </c:pt>
                <c:pt idx="9">
                  <c:v>1478</c:v>
                </c:pt>
                <c:pt idx="10">
                  <c:v>1938</c:v>
                </c:pt>
                <c:pt idx="11">
                  <c:v>2317</c:v>
                </c:pt>
                <c:pt idx="12">
                  <c:v>2751</c:v>
                </c:pt>
                <c:pt idx="13">
                  <c:v>3941</c:v>
                </c:pt>
                <c:pt idx="14">
                  <c:v>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4-410F-A20E-E8AF033246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6699072"/>
        <c:axId val="2116703232"/>
      </c:barChart>
      <c:catAx>
        <c:axId val="211669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116703232"/>
        <c:crosses val="autoZero"/>
        <c:auto val="1"/>
        <c:lblAlgn val="ctr"/>
        <c:lblOffset val="100"/>
        <c:noMultiLvlLbl val="0"/>
      </c:catAx>
      <c:valAx>
        <c:axId val="21167032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11669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Tabs!$D$78</c:f>
              <c:strCache>
                <c:ptCount val="1"/>
                <c:pt idx="0">
                  <c:v>PASAJEROS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Tabs!$C$79:$C$89</c:f>
              <c:strCache>
                <c:ptCount val="11"/>
                <c:pt idx="0">
                  <c:v>QUINTANA ROO</c:v>
                </c:pt>
                <c:pt idx="1">
                  <c:v>JALISCO</c:v>
                </c:pt>
                <c:pt idx="2">
                  <c:v>BAJA CALIFORNIA</c:v>
                </c:pt>
                <c:pt idx="3">
                  <c:v>NUEVO LEÓN</c:v>
                </c:pt>
                <c:pt idx="4">
                  <c:v>OAXACA</c:v>
                </c:pt>
                <c:pt idx="5">
                  <c:v>YUCATÁN</c:v>
                </c:pt>
                <c:pt idx="6">
                  <c:v>BAJA CALIFORNIA SUR</c:v>
                </c:pt>
                <c:pt idx="7">
                  <c:v>GUERRERO</c:v>
                </c:pt>
                <c:pt idx="8">
                  <c:v>VERACRUZ</c:v>
                </c:pt>
                <c:pt idx="9">
                  <c:v>TABASCO</c:v>
                </c:pt>
                <c:pt idx="10">
                  <c:v>OTRAS</c:v>
                </c:pt>
              </c:strCache>
            </c:strRef>
          </c:cat>
          <c:val>
            <c:numRef>
              <c:f>Tabs!$D$79:$D$89</c:f>
              <c:numCache>
                <c:formatCode>#,##0</c:formatCode>
                <c:ptCount val="11"/>
                <c:pt idx="0">
                  <c:v>516370</c:v>
                </c:pt>
                <c:pt idx="1">
                  <c:v>332894</c:v>
                </c:pt>
                <c:pt idx="2">
                  <c:v>236279</c:v>
                </c:pt>
                <c:pt idx="3">
                  <c:v>213078</c:v>
                </c:pt>
                <c:pt idx="4">
                  <c:v>172805</c:v>
                </c:pt>
                <c:pt idx="5">
                  <c:v>157941</c:v>
                </c:pt>
                <c:pt idx="6">
                  <c:v>78910</c:v>
                </c:pt>
                <c:pt idx="7">
                  <c:v>53508</c:v>
                </c:pt>
                <c:pt idx="8">
                  <c:v>23964</c:v>
                </c:pt>
                <c:pt idx="9">
                  <c:v>4065</c:v>
                </c:pt>
                <c:pt idx="10">
                  <c:v>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C-44DA-A70C-422AA36CB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570336"/>
        <c:axId val="30571584"/>
      </c:barChart>
      <c:catAx>
        <c:axId val="3057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30571584"/>
        <c:crosses val="autoZero"/>
        <c:auto val="1"/>
        <c:lblAlgn val="ctr"/>
        <c:lblOffset val="100"/>
        <c:noMultiLvlLbl val="0"/>
      </c:catAx>
      <c:valAx>
        <c:axId val="305715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057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Tabs!$D$91</c:f>
              <c:strCache>
                <c:ptCount val="1"/>
                <c:pt idx="0">
                  <c:v>PASAJEROS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Tabs!$C$92:$C$97</c:f>
              <c:strCache>
                <c:ptCount val="6"/>
                <c:pt idx="0">
                  <c:v>REP. DOM.</c:v>
                </c:pt>
                <c:pt idx="1">
                  <c:v>PANAMÁ</c:v>
                </c:pt>
                <c:pt idx="2">
                  <c:v>CUBA</c:v>
                </c:pt>
                <c:pt idx="3">
                  <c:v>VENEZUELA</c:v>
                </c:pt>
                <c:pt idx="4">
                  <c:v>E. U. A.</c:v>
                </c:pt>
                <c:pt idx="5">
                  <c:v>OTRAS</c:v>
                </c:pt>
              </c:strCache>
            </c:strRef>
          </c:cat>
          <c:val>
            <c:numRef>
              <c:f>Tabs!$D$92:$D$97</c:f>
              <c:numCache>
                <c:formatCode>#,##0</c:formatCode>
                <c:ptCount val="6"/>
                <c:pt idx="0">
                  <c:v>28482</c:v>
                </c:pt>
                <c:pt idx="1">
                  <c:v>24222</c:v>
                </c:pt>
                <c:pt idx="2">
                  <c:v>19882</c:v>
                </c:pt>
                <c:pt idx="3">
                  <c:v>12652</c:v>
                </c:pt>
                <c:pt idx="4">
                  <c:v>3105</c:v>
                </c:pt>
                <c:pt idx="5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B-4E68-B36A-D9C3D0871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95843008"/>
        <c:axId val="1695844672"/>
      </c:barChart>
      <c:catAx>
        <c:axId val="1695843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695844672"/>
        <c:crosses val="autoZero"/>
        <c:auto val="1"/>
        <c:lblAlgn val="ctr"/>
        <c:lblOffset val="100"/>
        <c:noMultiLvlLbl val="0"/>
      </c:catAx>
      <c:valAx>
        <c:axId val="16958446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69584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Tabs!$Q$4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Tabs!$P$5:$P$16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Tabs!$Q$5:$Q$16</c:f>
              <c:numCache>
                <c:formatCode>#,##0</c:formatCode>
                <c:ptCount val="12"/>
                <c:pt idx="2">
                  <c:v>14225</c:v>
                </c:pt>
                <c:pt idx="3">
                  <c:v>35593</c:v>
                </c:pt>
                <c:pt idx="4">
                  <c:v>36405</c:v>
                </c:pt>
                <c:pt idx="5">
                  <c:v>33354</c:v>
                </c:pt>
                <c:pt idx="6">
                  <c:v>36280</c:v>
                </c:pt>
                <c:pt idx="7">
                  <c:v>53580</c:v>
                </c:pt>
                <c:pt idx="8">
                  <c:v>102521</c:v>
                </c:pt>
                <c:pt idx="9">
                  <c:v>185617</c:v>
                </c:pt>
                <c:pt idx="10">
                  <c:v>203094</c:v>
                </c:pt>
                <c:pt idx="11">
                  <c:v>211746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2-47CB-8B04-7401E6E44B2F}"/>
            </c:ext>
          </c:extLst>
        </c:ser>
        <c:ser>
          <c:idx val="1"/>
          <c:order val="1"/>
          <c:tx>
            <c:strRef>
              <c:f>Tabs!$R$4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Tabs!$P$5:$P$16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Tabs!$R$5:$R$16</c:f>
              <c:numCache>
                <c:formatCode>#,##0</c:formatCode>
                <c:ptCount val="12"/>
                <c:pt idx="0">
                  <c:v>186572</c:v>
                </c:pt>
                <c:pt idx="1">
                  <c:v>165315</c:v>
                </c:pt>
                <c:pt idx="2">
                  <c:v>196339</c:v>
                </c:pt>
                <c:pt idx="3">
                  <c:v>205008</c:v>
                </c:pt>
                <c:pt idx="4">
                  <c:v>218322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2-47CB-8B04-7401E6E44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hiLowLines>
        <c:marker val="1"/>
        <c:smooth val="0"/>
        <c:axId val="910957663"/>
        <c:axId val="910956703"/>
      </c:lineChart>
      <c:catAx>
        <c:axId val="91095766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0956703"/>
        <c:crosses val="autoZero"/>
        <c:auto val="1"/>
        <c:lblAlgn val="ctr"/>
        <c:lblOffset val="100"/>
        <c:noMultiLvlLbl val="0"/>
      </c:catAx>
      <c:valAx>
        <c:axId val="910956703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0957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Tabs!$V$4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Tabs!$P$5:$P$16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Tabs!$V$5:$V$16</c:f>
              <c:numCache>
                <c:formatCode>#,##0</c:formatCode>
                <c:ptCount val="12"/>
                <c:pt idx="2">
                  <c:v>138</c:v>
                </c:pt>
                <c:pt idx="3">
                  <c:v>356</c:v>
                </c:pt>
                <c:pt idx="4">
                  <c:v>371</c:v>
                </c:pt>
                <c:pt idx="5">
                  <c:v>356</c:v>
                </c:pt>
                <c:pt idx="6">
                  <c:v>338</c:v>
                </c:pt>
                <c:pt idx="7">
                  <c:v>620</c:v>
                </c:pt>
                <c:pt idx="8">
                  <c:v>1327</c:v>
                </c:pt>
                <c:pt idx="9">
                  <c:v>1866</c:v>
                </c:pt>
                <c:pt idx="10">
                  <c:v>1784</c:v>
                </c:pt>
                <c:pt idx="11">
                  <c:v>1840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2-4828-8A76-2C667381434F}"/>
            </c:ext>
          </c:extLst>
        </c:ser>
        <c:ser>
          <c:idx val="1"/>
          <c:order val="1"/>
          <c:tx>
            <c:strRef>
              <c:f>Tabs!$W$4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Tabs!$P$5:$P$16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Tabs!$W$5:$W$16</c:f>
              <c:numCache>
                <c:formatCode>#,##0</c:formatCode>
                <c:ptCount val="12"/>
                <c:pt idx="0">
                  <c:v>1856</c:v>
                </c:pt>
                <c:pt idx="1">
                  <c:v>1650</c:v>
                </c:pt>
                <c:pt idx="2">
                  <c:v>1840</c:v>
                </c:pt>
                <c:pt idx="3">
                  <c:v>1710</c:v>
                </c:pt>
                <c:pt idx="4">
                  <c:v>1851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2-4828-8A76-2C6673814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hiLowLines>
        <c:marker val="1"/>
        <c:smooth val="0"/>
        <c:axId val="910957663"/>
        <c:axId val="910956703"/>
      </c:lineChart>
      <c:catAx>
        <c:axId val="91095766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0956703"/>
        <c:crosses val="autoZero"/>
        <c:auto val="1"/>
        <c:lblAlgn val="ctr"/>
        <c:lblOffset val="100"/>
        <c:noMultiLvlLbl val="0"/>
      </c:catAx>
      <c:valAx>
        <c:axId val="910956703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0957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txData>
          <cx:v>NUMERO DE PASAJEROS</cx:v>
        </cx:txData>
      </cx:tx>
      <cx:spPr>
        <a:solidFill>
          <a:schemeClr val="bg1"/>
        </a:solidFill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r>
            <a:rPr lang="es-ES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NUMERO DE PASAJEROS</a:t>
          </a:r>
        </a:p>
      </cx:txPr>
    </cx:title>
    <cx:plotArea>
      <cx:plotAreaRegion>
        <cx:series layoutId="regionMap" uniqueId="{B807FB40-0034-4A33-9BB8-F882D3C80C27}">
          <cx:tx>
            <cx:txData>
              <cx:f>_xlchart.v5.2</cx:f>
              <cx:v>PAX</cx:v>
            </cx:txData>
          </cx:tx>
          <cx:spPr>
            <a:ln>
              <a:noFill/>
            </a:ln>
          </cx:spPr>
          <cx:dataId val="0"/>
          <cx:layoutPr>
            <cx:regionLabelLayout val="none"/>
            <cx:geography cultureLanguage="es-ES" cultureRegion="MX" attribution="Con tecnología de Bing">
              <cx:geoCache provider="{E9337A44-BEBE-4D9F-B70C-5C5E7DAFC167}">
                <cx:binary>1HvZcty4tuWvOPzcVGEkyBOnTsQByWQOSqVGW/YLIy3LIDiBAzj+zX3s5/6E82O9Ux7KUrmGG103
okuhoJJJggD3uPba0D8fpn88FI/H9tVUFlX3j4fp59eptfU/fvqpe0gfy2N3VuqH1nTmkz17MOVP
5tMn/fD408f2OOpK/UQQZj89pMfWPk6v//VPeJp6NOfm4Wi1qa76x3a+fuz6wna/c+2Hl14dP5a6
CnVnW/1g8c+vr3pd2WN1fHVtzOtXj5XVdr6d68efXz+78/Wrn14+71dzvypgebb/CGOxf+YSggl3
if/55/WrwlTqy2XH884wxYgIQtDTj/g698WxhPF/dlVPazp+/Ng+dh282tPfl6OfvQdcvH796sH0
lT3JUIE4f369/8//nvQDvL7uTPD5UmBOr7G/f3rvn57L/1//fPEFSOLFN9+p6KXY/ujSrzS0PRa6
O63ur1IOQWfcQ8LnxP8sfPxcORjRMxfUQzzX/TrrZ7X8iaX8WCPfBr5Qxvbf538zbVz0j4N5df74
n/9TfZXN/7u7EH7GBeE+B3l/7ya+f+a7ni8wYZ+96IU+/uRifqyTZ4Nf6OXi76YWecyOrwLwlE+m
rfTxr1MNPTmLDy7hfglk/nMVYczPMMauwIx/nfWzs/w3lvRjBf3qAS+UJIOLv5nzHI7T8eEvVA52
wT+ozzD/qp3nyvHdM0bBe1zsfo50L1T0x+v5sWa+jnuhkMO/IV/8rXLLux4gxX/+668MZehMMJeB
O+DPIifPVQKZ3yeY+0Sgb8jgc2L77DV/ZkU/VsovI1+o5d1d8DdTy42ujoX5Cx2FsDPfFx7y2BdH
eKEVjMQZE8InHn6RYv7EUn6sjm8DX2jjZvN3i1ov4vCrm779Gun/ktTvU48jTF/kfozJGXIxIZB+
vk73w8TyR+v5sXp++FIvVCWDm7+Z49wey2Nf6PrYfRXZX6AhdkYEE554kfl97wyyvos5/xLIXnjO
n1vLj7Xz/dgXSrn99/7y76aWINVpf4Tfv1Ar3hmEM47IryIZ5HzXR1gg+nW2z27zpxbxY3V8N/SF
NoL1Zv0385HD7fXh5lUY3dxuLg5gSb9fVv4PFrYx8BjtY/sXVrZYnLnuk1n8GKyf6imCXQZh9Yd4
8M+s6McW8svIFwYSXx/+ZvZxYyrT/pWeClyQD2rhLwMoxoAVfXBVz3sROv94CT/WwtdxL3Rwc/j/
HXL8VtHwvW8+u+e/yccReuZTyn3sMeJywBrAt31PNAAVd8aRD3ryXcSYf4qq36PybwzZby/oxxr5
NvDZ6v/HKbffjlrfWMvwaI/RE935HSP3+1efXhGI2BdDfy+CfpbX5uPPrwUXYOXfWNTTM56JODCF
Lr+53S8jHo+d/fm1cyLlGOiQMCIAyfMTTh8fv1xiZy46hTVGKKW+x16/Ahe26RMPy3xIhz7gFwyf
MFzqTP90CeALYBriY04ZDPToN6L50hSzMtU3YXw5f1X15aUBurj7+TXMXn++67RSDiDo5OOwPCRg
ie7pVeuH4zVw2XAz/l/JMAx9Prh4ozu+I1kelN0YdUO5bg3ZfyeWH0zFXVj088mAnYQi03M54p6L
MRjz95M19TiXXo/GzcBTJN2iLGQ60MCrlu1sPb6bF28r+t7ZTct8X/bZx5bZ+9xzRDz5wxtF7YOz
ZPe9cvrQ1EW1Ud3KkJaFtE6boM+3yM+CBE3mvM8FlSattrTxmmDJ6RR1LbucsEYrg7y4HZq7ipRL
hKvy6Lv1TcqnLWD9tyorXdnXKJUEe5fKt0hOqhWyzyotZzVKMvOHUc9BUuYq5Kk/ywVW5w3vOLD3
eabvSZc7QY8pl60Sl4pRFiIvWOr+npLKk95CK2nQdGn8sM6zKz9HSVCvkvnW7zYZx28dUudxyum2
rZ13tk3vkDDXqFuivioul8q9SI2O88SPzECuva57x1J9gZ3pZkyK0BTVORY5l4Uqi6gaVSfnLPFC
MuPIClSsrdWbqa5F1JSOlWVGQtyXb9Oqihyj9EVf9FyKrj+fK9bKeWhoRFl6rknOY4XoijdDIRd3
7GMxL7UcTL8rm7mQReOhmK/UULSrzHiDrKgsi9kPWlKkq266Gos84tm0mmoHydHL0whWOES+KrOA
le54nk69kmhEoyzHaZDIfGoWp5NMq2pb6GlrF7HP1QYlovlAlInnSeTnqnLTWE1XfPY6LTGoJaX+
tPMnf46BR5djibo7J/W3Qmi75qPjB8ts8K1A6pNq0yEmqiQ7CpLcVR1Kw8VUTVAS8sGf9c4gy2Mj
enzbULXEzGbRWOsmJp3rrwY07Jx6qCPRi3U1eSwolVmClOnkuhXDsprSPg+c0W5pishdBwvZmEQs
0nemIOu85mY2Y3PT+WoIqjkTK7MMQdMV7EokI7sqRbGtSOPE5TxfiikFA8HjY1/2U1AWyRzptgnY
0h4alfTST/ok6NByDRYdUV/cFmpu1yUrP1DWzRL3WRbgaglU5yXRUDvdOmlFE5BxTCJ7hADWh1SY
K1L1Kijn4c7T2ZVqk9ss2xQen6XrGi3VsvBAT/kh8bpKDnzWkia0lC2pj4toqZxdcZ/yPeHOZTmO
WkIWC7KaXTikiTgDh2LT+HbA4CRL18oGTL8S/KpquibOBUQEX4W2cJPAVO5t4pEx6NTwnmgaW8S4
tIyte1J88FsTq2zZ2Pmc9fpxqLLNaNrLfsmnsJj6wLrqljZLJ0c1+LLrhzd9ExJjKtku9M2Clly6
zLtrsu66kkw4QvJJXAx9vRpmGs1D70siTBvW0ASLLCKT1NYLatp8KrLsptLVeS6qR4jlcc2nO5Gv
s+Kt9cdS+mr5YBaIanZQvcyqC+WidZLyw6ybSpZ1IpnpP2pbrOthWftLIacqWddd1W4ELTxJtw2j
aWhQ+ZF42WpQVaDGIZcVzt6xUlzhQW073E7SGbNMFl23ddAYToNqgyZFTVSpcd3r4+Quj2WKr9tB
y4UeMLZNkGjfkYIcOY7aRd+b0lx1TqtCmrlblENAQbMOurJKZZKSkDS+DVDiToFfR24XJbxrA4g3
W6e0D0SMzarxVSWdqT90nBxpwyAi8DmRo1YBR8qRhdc/NuNMZNfyCqxTBbRJuMwyUUZTgXLZpqIM
RaEDVDZFAJ5spYsiLZSNXdI/OJ6AZ1v3YIaPrmOHjdsGnFbzgfJpjWkqIoYWR3r9LAJvN1l1VY3F
+eDrLa6cDTfNu8KbPtba35C6iKiZV12hIQQUW970UVf3O6zvSz87p7WJ2nL4lNc28posLpBzGAov
rnByyPuTFrMIUbUd2A1t9YfikTtgtTmJMtqvsb8ZB/x+rsp7iIpKGrzcdG2+ZQ7ZLcbfa889ALSW
vu+s+2Jalaqn0p2KTw6nu5LENEmkW/qxUcPOLVU48uHc58VR5OWD8scW5HWX2f4C+/05BKE+6Gr+
AUNIzC3HsszdK03HmLfmmFTNzs/pPneWlePbsFiKUFATeTa77Gi7nqhdNWra563ddkWy7y5m1AfK
DCHC2RY1JqgYXjmiCBpX36AURzPJs0BNzSPihgD+2bteXYWMD0VQelMl63ra0PYT8rvjOIp4rGuJ
54M6xQSdycz6sdfL0vILQYf1wPHaA+E3C3tIjEol6ty33YR2Txf84bpL9oiodV+n64GgcJrU+xpS
hrX8qlnK0GafnMIEdinfDyx/T4Zk0+j6zvE/usp6UZN0WUCtp6755YBpeT0VRb+hyzRKVibTNi1t
KqdOuDvjsbc9b/zrNHFIABkBx56Y7ZaJEsl5qiAz5qQOHUi0N8YbV3nOnZD1bbtR3CPbPkmWYMbN
NYK0skOOXiddmR3QwCGMN8febz+RsrspvBq8meF95vGwciCQKYAokjn1bq4rJJdOXTtOS88nF3ys
iD2nt7c687cDJzmkuRlMASvytlIcSZTnm1wzsRtdR1ziahjkotD71i/ELS+Hta67+6keyO2ULRc5
SKPUtr5RU7JO3KIORnpsJj+NFuxCoQUQ9wv8/gLmPuPIB1PPrVbplz0L307/dWtK+H0a88uXpy0P
v5ztv+6VeHnXaaJvt8E8XyY+getnJ78C+r8B5T/vqviNi89w/rN65muxdMLC+NQ0/22Y/60g+qUy
eBrxBeZ77pkgUJ+5nkdOWB8D6fgV5mPvjArOPAQVnMc5A9j7BeZTcgZMpOCeIB5sqgA8/wvMZ2ec
UigBgPHAFIoH8d+B+Rw9h94ndE8p9BBcFzPYu3EqNb6H3i0dsK6qtNmbsqaRGlk4oMJeA6Kw13lH
JW3FZSrYtGdCz58P7rdPlC5NwK1ygnEZ4jm/yIZFP6SOOwfE9fvDUlC09alqVsii4s3IkjtVmAgM
EvJpRzTZcyzSnSXaACZr7Y3Hq/GyZDycaoBpZTGgiJ5mS+q2XS9FMwRLn18Uecces2LaDNVcvxe6
27oQ6pBI2zLks0jjXoypVP7SHdwB1Ssz6SrQp9O0n66/U/YPiheM8EsJguIo9FpcBsQ+dU+0//cS
1KMu0tzWw7l29dKHc2GaQ+W0adink7e2pCv3TVID8qCikRTZ8jLJ8+WiLLUnB5X14dTqNN+6ruLd
yvtIkvRDitLqMplJeemzctjmzItzleLz2tVz6KOpCcAv8blmvZG1yKrdzAaxyzUqgj5p6FvUaCew
gCpta4p7Rx/GWdTvKgKhrFm8NirLpo4yXuKYWO5JkRN8NQzOuC4s11Afpc3ONll93pk5hcBkAWJx
53wp9Xw5p3S6RD4UNclElog4Y5DNZpAOzfMrZecp9nIzbFNaV3sK4yM9+jvVE7R32DSFVd+O10+f
dE3H62qOhzLxAtu45I0tWC4JUf7DqNJIQCxTkDfKqCXLuE0g+wd1kfGDQOVqyZwFoPlsoLRYdlku
ytunw9jjTUsz/2BYnwPkEl2sQfi7bsls2Nd6fj8otcmaOyepvUfm9YFpJ61lmrSyJyP+tBTdpTc7
9ljYsZPNMOM3g9Y8mNxpDH/fcn7teh6FPSIe4gK5PzAcgii3eCzwOV1qgoK2TKzsG5reDK7NDnYp
Vonts1EmxNc7xyToA52cLoACqd/67sRlXw7DLaYKXw4ZiZ/OmI+bkGXDFKq0cjuJBs+9KwbyDhqG
2SxRMU+SFUPZSlPqZjdEjc7cx6GujXRaTG7tckB60EE71vSOuu2woYmPg4EN5C5rvGEzNhwHo41G
YuSQArTCje/J2hVip3n9MAqKRbA48IjSEyZ0WQU18byg88QrMdSgb35fiOKl9/k+5xx2pnmUAwkM
nMlz78tpwUhNef3F+3Di8usKjypskoTtlwLVe5KWJrSGkX2aWT3FlibLatQCXffO5Ada4zIWSYmv
n74TH6ZO22tbQAzLluqAGgUaImIvWtxecTKaS5xTcNXZS4/+kJcbMrjkLuepCFhmmrCqsgGimeW3
LUP3ms5QXYMGo5Q5/uXIAk+L9io5HWDjyxJgu8DDKm/2JSBfqwHmLQtQBSPOrgeq0c4Qw6JiHLJL
lHudHBp3upympd2QOW+hQlP12z4reJjOmqzzyoXsTtGbtlpkz7X+4LCqDxeuynNoiq1zpIZ94Zh5
42T2UZ3ijH+KM0+foEB/NETNGzPWf8DxsBd6Aj7SP/H4UAHB3ho4voiS2MyYORPBuwS3zW5u53ds
tOUnITLpOV3+MRvTWXpeyW8c606SKCtkzvx6Bdqv3xa4LoIs0fOuyDzz1rbOhkClOvDhMHbKvVmW
EYe2M2LFmTnoGbYyBI1Nd6VwqgvrsRugUM2Gu5J5NHnXKOPJRDfzBXVrQIKKlUGN18B4JxcuHpfD
0yH1THYOZPdaDAK+ynsXGkffcMIPUgfznmcOYAA94Nk8zxMcidOH57Zb6TSZCphrp4uPVU/13lVo
CIqOLWHjGTdoLVerkab8ZjSDjqYBt6uRcSfCZjExRA96x036Nm278hI8cJZ+0df7YiH0rSuiPKs+
Wt+b1k5XmL02XE3Sqwez9/qRbRbiLneFy+uVP/Bui03ZXBqwuaB0c/dh9t8J1RQfuOtkodNpFTst
MlIjf9wXBpyGVmb+UPZETo0q39e1S6K2HYct5ca/chxby7Hj0weg0u6oI/4gcjIgr5/xhSA4ASbk
IoFgQ6pHTqDmO3KyWozjVtlsd5iZ4jAlBIJhNxVVqAqLP8zAOsmOOk5omim9aXM2BBD6S4mp013P
hCaBYEbFzdTaa1+wt6OfVyGlbXMx57oORzH6d6VmQMrN3Rgs3B0hkFCzZk3OpDfltcw9utwCw5Wu
UidX5y2kzIj3PFsVE8qjRlkT+JWdzv0SQZ5ss/P8pJSh92Rq1XDnznaWinU0Whjg+p64yYffty0C
vdEXIvI58z1wNYAk7DPl+p2IyopVQ1eNzc71qnxVW2+89oR7bkzmvCVjYTbWFlDUj+4om6ksQ99A
asmXPnnQW8pQ/rGd+jpIWqQvXZXWEOfVtKrd4s4lXey1VBWyZbnZzoBGlsCoDK1+/w3YD94AciPs
BMM+Ydg/bZr4Xsl0rgsAInW58xDgvtKKCE1Dc22Bh7tLFj9yWNZcF9xuXebbi8L3bvNlnN97Chij
oqdz2Lpgzm02LVcNGguJi2E5MiWMxLatrvyqKM5hk0AdLk0e4B4YiZI2FwTYCqA1q8tfDgBZvKDE
QI6mmJcQ/UPaIufiM6AU3R3u/GTjz2kTznlqgbVK6EUqCmfFy3KRvAGyS9n+7vfFw1+IB5RLOYHQ
wTh0gHx2qhC+Fw+v/Ll1h3aKmbA81E4xXeUkA9aw6dL31GV7kCr7BHAqRD3pHlwPOCufq/qWjymP
vLoZwrQZbVgOFZxqUd0OLYRgwcvuobc67KemCNNe1XuXw2MT05N9WyBxMM6CJB5td+yaVMnONNl1
x2roEvR8DKjorKxzZo/GkJXLVfLYmOpy0kA2+lh1yyX3hmrlKY1kgzxAFT4QI7+cOnamwN0ky+er
XHRImsXDKCjNWKyftJKf9DPoVPoNaeXvy5WezOpZ4wNqKwASHmydgtoMyqzncm0S5XqKkWlbjSNe
T87UXdGZpnFBikkOrh90EIxDvLg84NwZ911P6zBVXbvxkDNLa1vxps11G/Qms7dOlVShcbgXLmNX
HnKerU2R0Y+EuDdZ0cxHZ6wA9JYpuq90IaT2CxtXnI4RTiB+tRm7X0Q/r2CmEgh6U15hX8c9EefY
V/SuKgEMnM7IiU1OPDf/A3EQ2FD5XBxgWcIDU4FAe+orna5/F0cclxXUn7tm6zo4m2KALOpiZmE5
Ovy6TkfZeXOKpZvm+Qq4EU9i0ZqLZQHOQ2BPjqigAdD0bQwmZa+LqofSssshczuB8Lz6rTHU/Vgu
MwmGPn3I5trzZO/Md0PBqj8IKE9dpGeaZdDHgpIZ/oUBgCJxX2QNB82gJVrV26Qf8VWtjyOiy7up
ag+063XcTi2/UXpydqwCaihvLJe5KlVQT2PVB4tH6o0LaUB2pdi7c8JF2FdQQfy+/cGuMHTCQt8v
FLgC2IEMfTwCoQv9qh3W6XpKDHQRYp5AC2WiYcb9u9GVUKtcQsdmndp9b248Xa8ajdetwGG7VEDn
tpLlxcVA3G06T9sG65VFJlS23mdCralXyGyxNy2to+qUn8kOhp5bgi+gyXKh20TWXf/epPTukOLu
mLPmQFSySYndZ6O3LzFkKntO2kW6jXTfjXUfGaCJC5LLpFGrrPLuLcMAYXW8lCq2QxKniSQ2Oa8a
vMfNgUOabh26ze24qoWz0tZEZBi3qbijeRnMDGIxHm4X0oDllyBscI251muocKG5tIQtFYdiqOKc
0igHonrMH/3sXea9K+c7qkORyJ7uimTD67WaomYKphuRB9nDnMvSDVF5kUDbY2gOxaWBl00zwDO3
Lf80eqNMoQBKE+hl5VHaXbXOYWJvHD/Gftz6H5Bzk7SZ7L0dHbaZLcMuXQM8y3lYsHXnQjsjFDz2
RiMTaFEJ5a+oZ8Mu0GZeZxMoK4VidSKraXHeDk2+QSwLUY42NYMZul1KxnW5oCsXNXGti4gbep24
5nbgdI/nMq6BSffZRuVirec+GjM9SIASaz1k0M3qrrpi2ZKlg/qfbYwWtwwi47AkcqlzqJjHU1Ng
VQ+7LrUBF++V41ympFqJ8r5O6L7AS+xn/ZUqWVhnLOoEpMq+8G7QJOthWnNK1m1OgcFnJSB1ctFr
utK5lsnSAWieJTf3vqmDaVOwSSr8HmCDXKCt45DLafElVqWs1WXXvslJJVO/g5aNkiKFh+nxXs15
5C2HIkvXrE/O08tEqTdqoecq1UyO+fip6IFB8t0PWg0b5THpKD8qPBuQaOoTB5onAmZbQrdNAGz1
u3kGc1G75E2n3nrQRqZ8O7E7Xh+mIQB4Ru4YdB3YsXTSUFMVOPPHfjZgHWLlKyPzjEe5LgKD7/tK
A9d0M9Am8KENMzsRBd6E3dr2XT5B0lrX6n3nXg72dqCh92ZUxaqzkPGvtJOuZr21FgiWCFqMjt8G
Nr0gZKeaO+jNhTQpw9G3MRG7pmBB5m+WZNVDIwKEWUD5mLxz3xm1ZfSywO8gX7SlNO+HPOhMPHYr
WzWywH4A3RfAowbaZ3w+rSUpbWhFGmhHb2gBrWTwD50u0Ev24eFlOPBWtqiOUNtJ13aXjiZxPb5B
eXIhoCPpPRJq4ylH65zPq4w4wVOJC+1kYO2lonoN7YUt/IVX7MMB+sJpn4UghpmYuGI2Aq4w6ha4
S0eEogA5LOTAtwMIDYAfi/OBxRYA+oigQwDmnydAA2ZXpmm2VTPE8A8BQeZW0dQNgdsAY+f3G6dA
kRj80IHWUd5mO5EBG4/3gOI2XVZfeBW+dBN305Bepu1w3lmyHRRaMcuA6IZGcMniExkylpC7CxSc
XFs5VehkKnAr6E2N55itesyhhIm8fFM4hzK9avtI1UFttiZdNzRe+nhpNlkXA+Rp1XmNpEq3BLxi
OU/992MLRP38huQPGuOta3tZtXXkp0XMqRMOjJ240f00N2GaNG3QAnKcy0FENTjdbio8EHabvSmF
N4QdTpJ3FS9jjQ0J6Th3ezbbx2KanFsoD/AKwkwxchqRpoSKJnWvSo16SXIrIUXlsV8O+WqpD5mX
TKu2ALwyOgXbNAPuQ760H3IzF5cau+ONP42bJoPSNks5xIeBJRvsOxo2I5Rbilp2XeezK7sEbSa9
iI1TeSaiWYrWYkmBG/b1XSFYf2iEv4GecowH1NyXXjOtuiTL49b4+aZuOy+kzvAOKD4MXOgB/m2t
X7G5qwPtOXHa8JgMfntvoQbZ+Fj7YVu03T1yBy7nRpR7VFbkTcGVfLqt9gaxnZ3MA9gAo9RUAhjU
HbBX1gEKVUyQYOZdRlL7dqxacl4awPAiG9/QyS2vzARIF8Cbv5kIG+4ZVCtjN7p3k7csezMyLIsc
jfejP3nhRHqzAa70YkJ4uu46tZpT24ZLP0wrqsEqukF9OdBs8FZTme2fvjeL7+QSKZWCYXVExN7M
AQ91U4zmesMGVm8zlc3gnVwH/NuTWp7LhhCQWJe/T9CMIs9JcAhtbiPbPkORq/KjIdOXOZ8GPh2e
vvvl9GlZv3w3u15cKnBwy4yBrTQaAUtfunWgnMRZImgrV1vFT8VbWUIdN5octihAr/6UJisvfLqk
T9efDmlVwkqePlb2VPeZzh2Dqe+zIPNoBcxs4cTQkL9wnSpuerQqehuZIokMo5usvXLh4WU6bgfX
ARrVlZin0uJpBRgbqjoVLYkN83aCHQhZ5Lbg+8pejIRCYu3CDPZd9GQOKkNXzIwbVJGNQ971CDAR
3o9CxL2DL8oEEAhsUPH6uJ9JnKTvMwIEj2WroShWBCPYn8JWLJ1vTUM3YwkqqLBc2hoCp3/dmWVr
ujRuqjSmAwQMn4RobmPT5VvDTtx3G4Mw17AhofW7+BSuDIONMoiEJR6k+3+pOq9lSXUuSD+RIhAI
BLf48rVtmxuiLSABwkmYp5+sOmf+M3NDVLGry2CktTK/VPc8ErW82KNKJnZq/Oq82XVqHJEo4WEQ
nFIys4wTkU2miUv4Gp3YLxbUduJ7MYS9RFVexnD/NtsSjlKHe+dmlMmsFTQjBcv6Pki2aGfyUPbe
996dT+1SpwEIht7MERXisu/koAa4+RWJq9q790zcvJXdNm8M12CNUPvetkAfzTwcW9JdmOW8mX38
MaCdHccvjcY8VeyfJd9/us2H5nOG6vzMpykzPr6HTW8VmS+q7u+1pw+luqI5zGbePE+eNn5MMPCZ
1s6JIOdlwqwBlmO0g2jjPLW3d7M2aetOMTyYxG2XtJ1tQBV2QssiCWw36nsSFUbmo78fce/f4DpG
QSW/BmIDIjrntJsyy8qq0s2CADMynJylTZs/0poBhqmDXFlWTSarCyuV2jnz0U6rpsysNar8+QjR
9lA3/ZFjQHNln2z+gGLST8nUHR/dsEJd4QZZ0/VJS8B3BHXYtefdQjnkDIltf0OPGwp3T6GXPJzf
WPk0tBwr0cZkWpGw3I6kc2LXJvG2+bFvHQKlj3ZZZV5hMvjIaTA7R1dhbP66ACAbPEBSOMOlpTKC
e6Fx1tRaxBvFF1ws3ELzBF6qxV2W2WudEiFPfPPPlDQpr2AB9RgaqMog4oWPn63XPen8TwsVBlUi
CXSXALfDXE9h9dSxN5PQPKpVmNfUn06es56UR+JOgmriaz7q++73aSeCeA4wPqD+dicd22Cz6sqO
ip2lPXq+haDvRTsblCQtDC5rMUIgysa2TPi+4OjJgydjnNLMQv0SDFZG7O0crANqTet1sOvTOKiz
qZvY6zC012AcUNyjQj2w73Iocm/vL3u5hQMGSu7SD3RGB6+dT4VFU+3XCcbpZF+s476uqWe/wJ0+
Lv2azLaJB/094DxEgxxvXpUGBQfLUL2ho/hqqfnWq+qjRVJ86W9e0WWGjbjb1YeqxhgiXm4xdSnB
0QTGzvjypoY6104Xg0PMWkIABVpJWW+5zRRKeJpuMzySGcOqGy5jEQnDI7Pv8PJeCFA4NrmH9jHH
VlamGrAlox0NeknMJo++U76quT+78xeys7NYrpPdpg8fje0cJAiuNcdF4eMfAWcdd7Oh6PGiwGI5
JvtsE9sZkt77wPas2/ujUZ/e2h2M2F/Lff3VeOMh0PWpDYY7zpDhbaoLN1adc+jd4uDAmsPZPFUj
fxmrpMgWSe+VLDMbiBTFeWSOvNS2F7d7mRgKwiWActH9fNT5tt3nUNJjm+mskCTfYVtYdTpg/C0D
khIfI0xvElKzpKVN1qJAatfU9F0y+tOhwRAoOAC2NqED+TEExYNzOnmkONhsSr0G97/CecTYvDVT
ZKWz3sOmAWrZsOMazsXwA3bUt2FkR6W3iy7sw1Z0mEuOjbdHmF6StY0mbzv5ZMGIOGV8BE6xFiFp
vjq4QNoumiYeL4tIR74d1eLcAA1Vu/tnWd5YJ+7oVkM2da9b5R5q/7B6TgadamDy3G/WYWRLutdu
zK2f1ujl27QeAjhbymkTCAiJCxpwUDKx/CkmvsHY9Orx8iY7fWz75QD/PnY9/eryPtzss2BoCqBi
wdFhcGRSsCNpMS6oidORmbwvyqxscQHDePJZ/30sUlHbCc561Hg92m2arouKx8IJDakiz2qzruNg
mdyIF/NlCFZYfj1a1aG5BGt1ni3raDMwJUEVMZhKsBW+GFN9yNV5qxiKlcLpc7bA6bpuKDwY9AZP
kHxoxTvqwRc2sFfJYH40OlTBK1iCm2s1Ybtey+LoL5gPU3v+bpVO4vVnb0kCEuEbAwb0x4/gZ7G8
CLSh1M1G8V7YJwWoxZouVu2l0qvPVq0+CG9fJ9pHHW/gTe4nDMiH2vKPbG6/NpT/Nrz8xlZMrJY4
VmOVNo06P+a/ddDHh9bQqC3qgznnHr5MxS7U5a+dXk7r9NZj5CDA37qkVySiexMZYEp14+bTGyOg
Lj033smWsX0+uEvzykfQZsNy0ODIiF+9e9M3KvaYmO1gz+pgWRsUkDmtJxnvfAb+Zo5uPx/aNrEK
9JbVFG1FfZur7nOzzRWeRUoMfBwbUHGxH9f2pZxM3q7flBOc6a5yUjS5C7yJWk1acS+RTZMPKDa5
89m8jzvmdlfGPgDU5lG6iDYsS/WxM++2LuLUu/VlDcBS+W4mF5mbor4I6l8lPnrc1ytFk1O3dWLc
HMVkbCpMnw0Uks7OIdNcQXm/wto+AHV97cl67+fq6FtVzl/3ImKdvJCCV+HgWKnVFwkE9WNnoWDb
alx5IByH9uJJifacvBNSXCpC836fc7/sctfvwqUo3gn1P+3AucM7e51X71YP8socAWHeC03dJYLM
L20bXFqnyndnPqreiwktc18AtyP03j/65dFKC3e/N/acD3y7lrT72Ir9RYr9DMK0IfOdC/YOtuLc
uKjhGufAFnRBA24wCFX+lOrAOyy8fNXLBu5OnX3bPezj2TfecSV+RhXNrWL4CNr50y9+NcC4ywlq
QDndqBebdclaaz01XZlPfD0NuAqW1YqYcSNqJOb97YuzF7ls5rBou2+9cL9AQX9preJjoup18lF7
PUbK2rq06Bk3ZX3DSPkZoKpzhyJuiYw9GDRBMX3z9uJelvpAZ5Wj1bfVdJSDerFmevKrv023/KhB
1wAWv0+dymqDuqLqL9QWST/k1tLFgEvzMqjeNGzlQbGjLAUGAnakA38Ff4R3GT9nrq62ZgkYh7AR
h5l5+TJYqRbli9/6sdya60iC41TTl1FMUbG6iVDbGTZo2Fjda9lV37uKHz2U+o9L3BLl98YzBxCR
CV34qx7YaXUOxMCR2deTFyynpmnuPgi7CU3hun5YmBp1N6Qd3gEq4a+9K4/9AC3CLiLgz66eY4rb
Kxho6vAire3xrIV9gI/Y6M/e5gefla+LO+W64CcoyNNSnzEFoEofFgwztggVceKAfxt9J523/gw2
AJCmfdJbA3V+VoDeQ9NUX8xUf2XSeeMlz8DNhnDhbj34aEQNuK4vyrcPk9OcYZ1djMvPFiuOBXDN
Yss2a4r4CpDft0BJZsbxko56STCsGf+1wvHYFgdEvRcZIZJR7jddWneB27jEXbo74E6cS1nBxi5A
S6o+a7zpAB/wTVv8VHZu6voFeE07qbstLb0vyuPHvlqzYEaL/4Wy/VSsQ2ahgrf95thY+xGxgOsY
rC8ajSx6vEgI6HWeOAXbenV8jNoiqy0UrTvUj3o/weX8JLjfFr3EZChxX6EEJDbqnPngzQ1cBXqU
527ZUu56OTScrokQkmhrN6XAwrd5wF1THdD7Ek7vfF6iodaYVvSFTt2tlbiEp/K0AbJRjvPbdPMJ
ltirhEwxSQ4yHNRobd2nwLpxx/loGopxevljVo4BNgDf1OQagYD1s7HYoWn3G5zIi64NdLiiD4dq
yAPkFxaQymT3Pzjnr7Ba73Qh6UblawNqwjh521zBioZmlkciFjTuUJtbmpttfiiZZ9YtiexZyFvU
2hM7eu56Mu3+SgNxQy9+bcoKDPl6sMYfa12dTcG+be327mr7F5/t3GNbvpjiLDuWO0YfFWRZU+vT
srlHgZiGNpHfPphhdugd+B4aYJyYMFLNp0Mf9CfO2hO3e/gdfszJkDHNMa11Z9FgTrDg969fsa7M
y+p33/aOfK11eSdFmUBb3TIwGwnkrnVFvbUm/V/trnG/3ThEN8dygbzu6YBhr95QAzGRzbaH3k1f
A8+Owf/FxUDyyVSpcv6Q9u/EhriwrFuDym3CpecNMq3RB0HqeARryiFbiymlts458gEF0jETimAK
t06+DEz9gPl38InCVQisV1qxqj9xD54wQN1tPeW1oq/1guZH+ldr69A8XoHPQY8kKS3chHc0L8s1
t1doSB2mIg8lxm7OIqC5S3+sQ3ED8Xwp5uksFxQr246eDE39CAGlc3TaktWLSFnhm7ks1uWNGAeq
6P+klacaErgaesVz5/P5Uyd5Pn1untLNf0/11DcxbeY15B3As/9P7gHJ/f+qPzKIi74wOQIjIBdt
4PHtVEGF4FtLUWjCCVBT3UFWwKYv1BSSrjWxIMO/+56PuhbgwT8vrCWyDGtdIlJADaAgue3dcSiJ
L0NNO3Qs/npEET4c57oajoOGnmRNI6ZmynGhAnI60nX8d9ML3sDtfj6HZvAorP7v3wugD4A91/y5
iwV1f9S8x6v/e8lz5/Mf//s+/73FPq06HKdmip/H8Sn+PA9Tu2yI9XQCI/LjMCk+f3G6oE4t4tDj
cyOUg6ADZsiI0xbikyha+Ku0/edRA3ISh24bAMV7X/TjoM2PQ/V8pB+HgpiyPzQFSs2HwvY8Zc+P
2jozJHDmfjesECASGtDdo7FVDJEBx/b5Bp39OKL/vNfjrX1X/Co49PmqHHDKhj4CeBgcxscn7q7b
/vOxz0fPfQP1OfSlHVaYaNBJ4C2eb/bfa5/7BKCU7Z+Pef5FTIKjdZNvk8ThnxecnoI9jvU89mNK
NmCQhgThLrar6aes34ZUb33KoRsV9pwtswPFoQ6XvzP6pHYbksCYiGjkrYBtsmlIWrdNBF0zvejE
mtdIrtv7sAU/SX8paEKNH5a3UWzp4tUw+f+CoLs79oSubEkUNHHroSvI7br9nQs4gPt+sPR0aoVO
sehb7HIoQPJIS0QGjEg22PuwwA77I3Eyqhvc2cw51DBC64nixHR3tdsnxONOruouzWgl1dxlxImo
E5kJRfXmHSodpB1ReanLYzkViXhMQVJe1Wnpy7whuCqDx6RoxZrbp0KsV8mHd8gpf12SLoU6mRWQ
hh7VGyCAo+5x3hDPqR03H7NG1PFsRCQfUS+jQ4Lj0dQqgxF/Gsf9rFA8WK3I7SlAEONbYbwXp0IF
a34/DsNeeInXyhhXJCgRaHT7kBSzHUvLTwE9ZouvURj/mawxq8QJ+lou2J46Q5VofXYNqkarjhtS
hIXbxA4tIwvFyTa1aLvKvHdJ1KP0kIBb+0HGyCvA4kh+UzKkckcPoPazdmRc7X68lKjkNj8bKJKF
VCBbJhNwZyFYkNA3Ku0hZc58y8qliv3xvUB3JQWyjihhKnyEIe5hQ7xEOPDm+1eHr+9Wu+dM1u8z
M5Dqm3jb0dtW9EUM9fnROc6Ng4OEQ25YJCdkGW1rfi0rHVJVJHx9FJCwTnZYWmyOPbPkTI3hHDSY
MWgmIaX104NpcmOBCkjCaLUGEu28i6ySRQ0UStl1aYWfZ9QQPYBUWDa5R75MFkEWEIoZsmWyeqf+
K0WPYrogXpwgqVYTtxdxgIocWq2N5JAdbYgTki6vyStbGDJMc1y3v2v3q9f8dWYnsn0U7usYFzye
ZJd6M5Jblp33zhyRRsc1+MFigPjcGxTrQ4KsRlI76jR4C4JndsyHF6UbMONIh8A+9fYSfbOIVjUg
xwkQGDkmH7/M0jJWZX+ybefAVy8ZWnSIUsed6yVLcYVLWHEomXK+d8Xwre6CbMKHicIkdYB4knR/
7Armx4O094dQFHbICxkjfRbXmFJKSHp6/zFAbuLwvjxACJSEyLCAUu7TUrxDQyBVHcsAzqUHA7oM
EPtiEBEa6MxjXAZrqBl8ceIC4G2hMO5I+c1Ru64Agbcjr/hPNG9A/Eg2lP0nr3mi/fLoGrgEvQ1u
tomCmUQEgzUFX0n0+kCQoR7P0cDtWJRuLDPxexMV7IKLXfpJU+xJX2mYlBe/komwcLLcEZocqCoX
GIA616WMl8LGFL1k3Raku1fc4cclzozbx0dhs+BHIHNVW7lPyqwKoFMCeJWgimd0SNr8cvCm21gm
FRRQpx+PThAcK2FF0m8jPk9ZAJuFGzfeNISrYo+BGUuRcDGkwWjn61ZF7TDG7oKrDZiE3IE6w6GY
FjddtiKCLhebdoBC8MfSP1uqQx8fbXDYdHNo2bFc65huAgaIhQQVS+eyz2vkobnU+V7Ph7FHHcKR
myr+bsjztMgHWoEb1h3OKVLZAB722761uZJzVDCZcDjKK63OgdySCVoxc1FGYTwW0Iua5q8u+tcV
5qM/zHmFfkIX09FMKLidk90AQIGMWbXNse+Ca8m/OiuigYzgrurzovh02x4GPk97mHoVSOcGU4Zr
vLBY4HkSliJ3FiveARkjMcFQOQUM+QEb4VODUEZ7KNC8DE2QocM+lpvK/P5XuyBF4ASh1tOD7QnB
7uoh2RYIJ+1pdq33ynKhe1vHYfBTBitVr+WRTjNq3Vsh3BfK4UYM/dvkyQ2y1HRaBmRCfZjFpxbq
ldyDrCyGRO5ANOtPZbmPqFrSC2jfGDyLQOZUD5HpQfoPd7aOUd9OkalbWPdbRIMmsoMlgUiDMVdF
Pr67t6NIaUniuf5p80w0orOkEAS5nrIWA29TObgG/GwHZVzD8lkWK9pUGXf8ptGHDqUXIaz2MmCk
r70KsoEVG9u/DsJJgj2ABMrQBvQ5woyQ+njENxV5O1j8CWqMXULBpC+kdrNK2wdgbH+r6VBtbw7C
ndHEHwaUe9SV8+k6c9Ka8sBwpOtmBY834Z9fSqc8UIwgZNy+9rr+WOfu7jD1tVRg+ubxKHh36KT/
FfZspFqMiBa6j0dH7MkSap2DNAUNJX4Ys68K6WCFKd2b3ZMB7NTT+76SA+30pW7f7MBcRL29VYH5
Ztfu731EF6Tcj7FEI94DzkOu91zZ1utEPORX2qhmazSiu3NeJG2uTAsUNiiYzIoOj0QIema9opcy
qN8K6t7GovymCHkHuAdKSr9PnTjrmud2rZFpDyFMpy3fYj5rCFTIh2IM3QAggGh921O3sO/LWp8G
tccQgBKsbxI7tUyLYU3QcsYFBHM1YroUVeYX597H1M1IPCqIuzQ4bcI6Pg6DvR0qC3rFgj/j5Ne2
gO0MDn98Qdj+YPih1KgQygrIQ3+uNkwWRlxAWl4wHD5u+7StGIaHO3SwyIGlUq5bTjS/uTAiy1qC
ziIHac/HQUE08S7QOj9G2z53AT91PT0+ws5a+FdRFafRgh3WizjQRTbs31fEZjclDrWtD74PcbHE
bOf4yQg5fIHwLUWASvIsyPfFwUIDyGw0cxUjuhfD0saCBlPYsV9IWYXGmcKy/6V9xMbvnH62qNC7
BohaYjGQSONXj77T/d6CS9QhuJttjxsILOJU8Bdl/u7sPuSkumv9p0X/hV4zZEbgte/Okk12Hti4
7pHH/nQIkKbD9kmRTV3i8d2uo8Y9WH/aqLipr/UK1iiegJJbUfCT/Qi+YExpIwp47dpf3Wg4sHB9
BxOAImPAaYPR/qYxVLJw9lMN7yOsdLT8RYjRgX6OpSY8NNGeGDHfLfNdIjYPo02y0+775VUR3ccI
G9B3LZe3ehnhalsdxhg1v0IqHo7u2gLx9egU1qXtwckBbocPskNvA65ab1wjxIKUDR2qLp+rRkfP
0E1Tiy0fO3wp1ljnUmv+e1LWm9uW65VwM/waKo3Kq3D4kmzriJQ4VeS4er7BzTAni9uT07CUlzZY
NAhY255jRlwUqV3NUyFR2spRdjAl/KpIpXFUtD7yVN0KQ51t693ljCSma4ZMlLLDqEfEZ7Db58aC
5rbslZ/4Zq7DAGPah9y2PcEATc9BhQgYwuFtKB6JsOp/G7J5ud1S9CzFBvrfC1RcuztHsdWry3Of
7Fok/vU+ZtTbhzOpENxRg719t2V/mPYWF9JK35Ua5cuTq8HCI+/PXZL28TZ3BW4jGNWWh6DwqC11
rcHFYiYkJxva5fW5YZWsoUsBFaJnry/VGfnH7TqKcr/alG7XnRdQUQb2/bkLrjD62La+GrU5Nyzz
kD7PzPNsoZ9E7ypx85f7lg6PeJKF2jRGvK7M1xnrXIiNAs2En1b78Fye//K56cWPmtrOSyHdKdSb
FaR08MdzwZvp/HzkkvGMAPZ18CQ9Pt8ZEApUBqrHxLP6P0RY7pueB7iBqgIwjbrxwmqU2Y9YJHHl
eqkM8k42Tq7RqjiyYEcwF+GOlPRKvPQWwUoeC2x27vRlKHxUcCZo8erRbxDEsuYaLu7e7j9k9YN5
G/k2WPueWl3ActEvxQdoh1OztknVtv2r5YzFZWTOGDb26nxpWxjkS/0HNEtYStkg3Y9HahkvUOQ9
BqUqeLFW6uZoH5BBJmuF/Pje/lr84pXZLoo4n5J4YuZIxtY5CwPNfkDg6C4d3FlkgsMzPZ4GW3fo
jcXuBRdR5c7TtYH2E6IqlHHL2Pa1chbo1suwIJReiS+k+R6M0r50Y4NFO8rGO7S6QeR5KZekVFyc
ENWkVHu/9eDacHwLoJ/70uKYjKw7SFpXl9l72XYXi3lY5G7NUx/axPQnyoW4qmKZ4nVa62ReLNAz
9XpH4MH562geMtgwv9dqg8ZNcG/VghyppXosLDB5Iitd8hdGyqV0B+e3WuRFWUBhRw1Rq835XFUX
vxuryz5YYd82MPyR6GpjoeWNjIGb1XO9nFxv4HEzIfnf97cdvR5Mflsmz8tk8NJgFc0b0wZ3+RqM
ody66gKBobxIy3bT+hWav0oCgNvnEWr8WVajTNRQfffYiHw6H+USBssCGA0imlQNPt4PBIx5Ku7e
ipGsMM7HsjTb28PxnpxWZyvrYehCjvKYYn8rameQkvgPbx6KsNtaJ96hHcTPK7vMhfCBV0+28wGN
fGmX1xJLArR7Y78p6MRrXbifI4J/1zIIyrDgi/tZ2TbgKWPgRLOBZjt1fEzWHWxuNiIvpKl5L7vC
vdkK6mZQLe8zHCAE/7s+GsRu3lFh3sEYuddgI+YdKzghJaB4CUFAmtir1+JUvkoMIFXYi+7Cy2r5
sVIbYcVWDx9OBxdt7FZMQI3BrMgY5pgSV/Bk5daOpYCweoqIJm0td28CYOb2SkaF3QnABbJ8ZxbY
Ybka7zdDtwDlu/o5jpim2qkrUBpKH+7dUkPIpc2RlF196dYhSPbJmt72Fr/CBqAxcxdZVuVON8Rj
3AtSyAgb6emmSjnfdFvU4dyo/cC8bk0CEG/QWselikbFQcs8IsF62wBggDDWrIN30pD27tHSh3O3
WaF4hBmeG6ukfTh58xZtPsAwZzTQTnCeRCDUW/m4e3buh2JrOAzDpkTNDLrZH9rqgnQfAp2F6F9K
kC5lr5uzeH4ytw3D2iG2+t4GgCrsxUW6aYBfsfi4Hp2tvCzLCkh335DgDSZ1nebKhL7dOe+zC/Kj
CxDcfGyY1WFtD0DpaVsHNCwe0c9NzOJl2e0val3KfBfTlJiHF2ppmHf1irylPaGieOZkEFCW8Tij
rcZo/nVYXPaF8VLFfc3pzS2nJfeb9J8RwJ4L5E93FyEaU6kTxB6wC5pdxb6vsT1CwnwG2hpa7mg6
2tR/ZNqeu54b49O8aS3rzN1CHjumfyGmgmobBi0qzfrYdRgHoZycHHD8WMtoG4rTRtAEFo7WkfEb
M4d8X1UMhwVVib1KwKz1cKy8ojmNu0IMSXTzl6YuQSm14rfQ7JvR3o9/8tutTcpoZF715hNvvTiu
e/ccXb09NxjIywjhUZLPwA3zyvO6aGvk3bIYmFPhwxDw3OkVYhXW95Hs6jQVSEJBBVaz2lSPyG4A
yd7bWeLVBm1OsXlBHjBxxuICGOACb4Fp9oy40g3HavC77frc0MWBDOQiz9dv/+5aNUVQbUEdjoov
4c02fndZv8dm8tpLAwT0jM/1YmRkApiwBc3BkRJhvtOx11ijxB6ypVTbd1BCA+BRzSyS4BKzu6OL
ZYgqOs6ZAFHjjmtzseDuX8qlay7Pp89HcE8ISEs7/2+XRtQkRniKPRIE9LwybZ31zP7dEEepcK14
lxLGN43FqB7860qH7ThJEY/c7879Y4OlUPzMJf7Lc5eHZMQ/+5+P/t1nZ34g22NDBebJrikBxfhx
67jDBYTSBPDdNQOsaTyfiUK6pSkAho1DPA/jdJM7/OHnJggwtBusCvTfrucr+GO/wuuf+52xm7AY
ERY4MUVn3nosqiBrd3l5PrMd6B1KcZMuWAb31fd+tq093Hx0kJujQDA9Npj9WBSMhP6zTz5eUeAV
BnH9GHk3lTc9So7eblHfLQ3/VtsQdEAvdHfPdN5tCJo+rB9/KLWhUWvaP95IWKYrazibbQSTt1bN
reTjGWAOz0cbchdFKfk6SWq9Lo+C2u9nc9wf+5xKdY8VBEoJa7KEfAYwDm3SDv3Tc4fm7MjlUnXU
ubOJ+gfgkliKwQAzL1c7Qf6reJkd1I7aF+bAK7hZz32V3/TnPtguzwpW0oGe5ejgJra234iw6wAJ
g9Imaef160XY4hNJApYOrEhQ30MTAfYeLyvzp4ixT7Ou0/uyzyV8qZki8ytlEkAbOfF6JHfXMmtI
C6Z/1mJ/GUtr/gh21ubsF1YzG3PPNPZt3HgH4XtkXyzhf+WYg47+NKqYzX2Xbhq9KIgk5yMo6v89
rWOm1vbKWyecW2Wuz6RaQIPEpSUW9nkEka26+yMo1Ox9LxClqtp3u4FXF/pyIxhubB2JXWOIRyMN
mtqXwOFtO0Q7DekExc5nyRb0S5ZdZQYcHirYtjhsuC4evM504Y2tUkhmE5RMFAyN0+0frQnxP1HM
4YK44K8Zq+ChOWR/a9e5Sbas38BP71GgdhSpi4bLrIU5Nr3uLgXDAnaTFq+y9dQX5UCG9Juu+D90
ncdy68CWbL8IEfComoJWtPJugpCOdOBdwePre4HnvnejBz1hiJQlBVbtyp259jFe7qZNsGMyDPbh
YFa+M7fmiznfF9UwP9+i8NyJbPPV8rLgIcsDHI5FXu5r/Duv8ZScs0UJIk7oHeJYTx6xPjb+aHEi
p3WN90E80YL2Cmv698NkcD9Vhthxsqu30UhW0SyK6qLVKtsPsRsQ78hpOOt6uodBUF0y3OmbRsr4
cS4QTqNuRp8upXYWVfWk9cK8tzRneKlU6t+eW1qKc2tO5l3XUc+qsaje2rrQdvOQ1hvNbXi66SdW
W3ObTsiunq5TuLvAnq7GfMaDFa9qST/HM/PyUreiuNw+CsOZFo7E4pi0PdwGs8P9aapin7Df7WUL
jI4LwsQz2NXHuirMdR1iSdZlCnljeUzJqqr8pCdwpJKnsgnr439vBJGCf3eNuiNpk+dYWJcvqToF
aqkK7e2QG0O5qxLD2ug5GZliCMA/lLG5FZEYjrddISy14VA36lQuG4Vet5Xpa5NxHcYw3zuB4xxr
Y6DvU6J8NjbZZW95zKgUORXdTp+94OmGK2gLZaxGYQyXIB+NY6odJiqxPbOEil3npOKt82Z6zk30
LeyNVuvBGk223BmqsF4qs8835cBX3i6djDbwKtKwVrs6suVsI52U/X9uXJEFR0flG5uugdauvAaP
X1OFE66GsKqJvHTI9U4rC3R5hLVXWbZa8lyZen7nzHZB+ilOLr3lbAvSMw+zkTQPtW7Hl/Z/PTRL
0GsVV0Tvlhd7HoKHREuDB8ubw709hhmAPR673fDCP5sztZdW2NkmXg5P6XLjRXV/p6e4TbRisu6d
YNaPtdTPWWEN53jCB6jEZaARe+ZwMP57eErxjHcdXsMEfWdyy0BtQr0ad8S72evLmUBxFztkKodi
2M96228IlNRPdO4ehaCxZAiknXJZH5VEwR4qOzqPjfebRXX2RhcqX6dlnN9r1hK/8IIYcTD+nfGp
7G3PjB9gjpCqMuLyq5LPekoAaZTptRlk/hxogASJKCQY1KziwVycjsZgn5uq2P+jYlReg+VbswDY
5Jk8Yt0r6XSlVuWPDo2gaPHK6ktglcOhOgY2776OWsZrTPenoVMJYaH4nlt5NAiRombP9YHuTfzu
9UijRT0/sx4PmMj0v02RJu98H5FtLXTsvZtFyXqMrEd+grvX3dxhR3KxGgZN8RvhF6wXrOR0dF3r
oW8xRtzuUfzkuzlzv26QnRzvyr1FqmYXN3a8ihYqxu2x2iM3V6j40Qg/dBXmj1HU9U9JFw1rfZzF
9nZ3loXAJhQ9cBqQEF/eqjqcdjSwewz9VviRAm+0W697dCNRXxOIdX7mifZI3qKhSwKfyE6Q8W8v
5O1mmvpiLW0x+WmDAH07AgZwVgihaYIuSJuFqLPLYVlaSE3mOHpvzhjchWNU7afbJ1CQoO5EJdmC
NJjvbx8ldaXfj1HMY3X4Hrmlu/c4XR3KmnhRGWX2Waj4Fzv5c5P102eduoAvW4O3XAAHDeOqthZl
0V+YSiH9W9SeTSCmf15ralNWj25r6PdNnHA61ZvT7d7oGHjdutBbWf1gbKA+wWWx+uLeJIxPeoZc
fT13ai+mXq3wUrGRO0F4MtNWnRyhVvlgeveOHYn7UXk7e6qa8+2h2w18F7ziFXSiICick6rnF9Rl
IkjRlJ6iuYwOYT+I/ZjUw9kTKt9Guj4gkqfs1GmevHaFXKSJYB1S0l5V2TQPdk6joMgNSaB5CtYq
bKJLCS1u4+iV85BJK1w3daC9WDaKqiEH87NAGkpAXP4OZr9KRhhFxlRFj06CN7zK079hv3hXyuFz
6E3DN92ie3EzKsOg6dnYhDMQUzD3IcffQ9JVxW5se5taeSh2JeHAfx/Ny2PR8tlwdOzz//l1Zblq
tNnYEzex3gw1P6K4FQ8ToX0ybSAUwtSOOeBXM8nzOV6HFWTCMu/+81H0/x+7ffa/X1e6jXMoXZKb
ty+Zlx/w76OpTx7tfiIOGP1tvJ7NWzf1fjMpVPZKlenjYAUsFXHdbrvC/opr2zneQDt0DZwT7cOn
wahoh+NZWncZhTaMgWl/W3IqC0NpFwgLRxcYXjJhc6nUWTpIoCCLrJfbXW+52y5ACOwOlKxpPK77
gNxExAnmXet4lonCJDewY76HzpPqhHNXL0E9jSIiBZNZDkdtDCGdBkaNve1GuLrdjKjZCmmvhKxw
KOb4701LJCJce2mD1xEBOXWnJQbkZBtAAtt/kl62MP2soj0ryE+fkH0kdtfEespHSL2RyK2zlncd
gJ3Bw8omuksG1WDjdIP+XNUdYL9SBF8Ka24QRE+0bMqX1iBXW8VO8KQMRd1Z0iztROocG73EnsW6
+BSNkUkOtO1fzcl9za5a7oQfWluUhxlE2Pp2d6h51r1qjctIDvPJdJwz+nW0Hcs43bdTMm97o592
VarqD8MMNuzp08swucVJSVT5MJfVR64i6SduN9MQksa61iNCrpnjnkZvnLezYaS+3fbuaUYs7X1g
nLiUwmprtdCTnOWmBsTmt2VKRKBqvHNWad22y8wq2tpZ1VzDdKQr6JR3deeysLFSY0ev9JKqn8TG
P0FTea4fmojKVp/h5VhEaTsg81IojX19UaydKeS0KlN64FE27QaDjsJ/lD0bmtZo0eWLHcmKu8h9
w2wBv20mnNUrs23MdTm09RGGTn3kaUixun2oSjsC8AuzluS7GZNjQEHmRNSc8Oy8FEOn724P3W7+
qyybVtRt8QeHPkSMofZjK9WPyeARBw9aQJc/lky6I+JRX/u3R25fcLvBWTz55pzSJpxz+2TRYKPB
aMUGG3ELfC3Ltc538yUqnS8fSiGs0+3+EHKuyHFzz6Jz9lKXl5aqn3fpkJlnVjnhI9I7mzC14iX0
YQM+8tRT2rwGUdBFqzAxinvu/ROxnKi+3UvHvHmYRN5uhzK219rUI7xAvvunxIMHyLcqEem2WY5F
XYQKf/usuhE+ls/+u2vSY5BZ2O/kwr8ib7XyvLa65stPvz3UaNXKzpLqert3o28sX5WYI85aNT+U
dppcIoOu2BB20UcaACmh9WpzYpDdez6uYcU09/A6v7PQdHAH6z1ta02nNd6md9S+xXoyJ/3VBli9
pVVj8A5aPovw7XsECgiEDoek0OL3YHY5k2niGRxiedWRdOC+Lo+7fBOOPoTrcPPvRdKaMtvc7t/+
YDEZHtZ+dIRaJ86fhNr/+8Lb/UaPNyAUNUpX3T3dbqCk/Oej/z6moP7qkKy2M6Y3bAU2/h5lUzga
xJuaz7rLt0Y4rcZ4XJixQFeGCYmhpH+le2ZEmhrxUxY73UBPLvTYJwn8KtN5J2Kj2midnP1ivhsV
5XdoR37XDlg0Gg7LhrvwAIFvof9uG+0P9SXdzxamTqCOpZ1s82beYUpqNrMy7juti31bEYOSYyNW
rqgvXWU9ZJVIfCcqTlYXOuQd6zfNor6tgv0iqGOx4YiHx0lq1pWtn8Qp1TuLsJFVX0SrmpNumjSV
avOlS4DiaVVHE7FEKMG+K4OA5nX0IGyWG3hZdKiI0OiYcEuZ49xMv0jKPNJI3prBXNKErEgDJov+
gfMdz+0oh1NukovMRfHoSKwuYeycHTyF/Lvoz8Rly3kr6SGlosNEqPS5eNHBovFuE09RPp6iBNUi
GGTiN/iDY5YaX9XyIyjVHezYl2Ut2emBXOdt+eaOMLL6tHhwuPwcCxx4+t0U4f0Ydt/LvzSxLKrI
knC4jquIDmDov7cu7+fBRcuYZu+SDBrZj848TULSZCUAmxLZk0nwOvfGc1bIKz02YiPpSIHoRt9m
3b+znhU+7PcHstHlLreMdUf/urbNXytyf7TyvQynyc/rjoxi/aiChLxVs0Le+xmAUddadqoUB0s5
k4gQbbvlN23dEDlFS++aPuFiysJtivLkK0pt33RMa23R4raxN6YLDUMjydYo9zBkyWqJPAf0wzM1
7/R0wPCsmm3uZo/lbD0FgOvRzJKVi3ZV1wS/2jF+rpX5Fssx3Bj2dOg9bNTtcnF7uXtvFppfh1m+
tUA9JkO3jQf9KpLxKqV1zcoGV9VQrwRa7US6ALMOWQvxSgdOTO1X08vfynYcjDgkzUl9MXTIgw1P
+5TwQhda30IjCxkW29qaNNLJKdB/A26vGaiJIrDd12N5RTL6ciJclbgr2eaM0A/H7Cc0wUjVbXiP
Ptbhuqk3UdK/V454M6WGwuZkR1rJqR+J5M6o2oPGyrpJ8gkfE0e2cfGjVYH0q64L1xVaQFnhoRbV
LqzdcO2FbJSzbgCfv9ZVVm/sKdvJMYcjMkriLXG+izDa+71TPlBvnOIAnU+1LWEFsOo+wO0zmciQ
lnOHjWtNKdou3pXeRNKs7lsje5ZODN+5gS6BxLZySlscw3mAZOSS7nRTUj0G/7XCxFflQlN0uNbL
GjvfGP5WDhT6rF2ze1QoZDkrGz0RWGkH3ssViweHlqZ+1EVcb6u0pL6XpHVlvxpyQts4Y4i9Zwno
Ay9GGc1O/GksP0sHMMWQWbUhFn0VHciqPyTK+8Nw3Xgdz/JsjPzkAkmtmH8kHjYcFiSSI2gIDYL6
tsMr7LtqY6UcKSeSjCYR5tHYTw5hs7HWDQjjmDjza1CF1qr0mjctUr+ChuuCeRjwMxY9rPrZ0H41
V3svMKGUDBgQrjpMiGWdOnQj8GinuAOXwoiFNqR7mWuurwr7w0lZDTNz+g5FYBFM1B2fjEG9MSKO
5p5t4UbUNZ7czIYrw12MdkX1izA5p/3OSjSMGG7Lojo1T3XWvlE8/RI8fPSi4IfKdydKnR2fYLw9
mi2HICXX7jf5qMe0TV400lyq/4t8yRlLcwysJgRLkmhtlVhtTA3HUhgS/U0TespWubQ7ms9Odel2
qPin6LXpq9jgCUYzKcX0286br0lCCCFU7XSQxmGhfRLG5VroM9witnEHLHVXqh/Hy41VkccPgR1t
W1Zfz8XRmUZi2ppuvbbstj3RuvrqPPC/IjoWzIjYTilWwx782Jz+hFVL99pt3qzU6pAIrF/AEM6q
IJA7TqQlpdozcMA49/n4FPUNQWKoMIO1l2mT+1PgWpvES2AEgRbQPcWOTfQUjqC2ygLw5HEQLUD0
tQO/wnLhYBbOrzZObzjZ0UsNvkIADYSfJvy5D6550d3NHcVqSDu9x8+hDfMmQHhK7XV2kaX46Cyo
KjT7rpScB8tzcBlCbPAR/p6NgJ9ZSgOIaxasdNAEIjF/DANTVkTY3Vzk8joZX4IS19IQ0h8vElIc
IQ5PcF6tNBl/Yhl4J3pFrTt7fxx3xFSjWgDn0UaoVviZ3R4n0T137qpJ6SSOVvVSF1NINCrZGV47
bRhFrPsWo7KFK52NFvmQYfqVHci915k/osGvK1iAiCiPqwlek8/+/aqJ9qoM8TfMA9vvihyyk2P1
EFssg5Bof99nw98BoVzYLJtRlr9Tarxy9XRb01IPE34/Y9Z1Murdr4mKuaqMgbRdWq2EnmHFzHDy
0W06YKg/D3FwKfBeZgqnqVEeNLeHn6emNaHwXzPTmvVQ5mz/2jai3sgKwleBBQiKeuA6hJt4BFJU
1wWHsubTpivvp53xCtExX5W8Mfyx7b6ZkEJTNZhOakiuYUdg2BOVwroHbXXbSUCVeLXUhTkY5FoL
RP/MffS0qLsUXVBsJhRYH6wbWWQisxCgRvzwAhOwA7qLuge3DrYPECIhrOI5Ky6mS1A9SccZ2a57
7jFE3GHWGmabv0EW56rJSYIrZAIG7IGHmeUblyfsVmtvmqa3aiukpSTW39IuTtbYMWnDVgPnBn0i
nxfN2KvBRLRm5BeFiPzWC0ac8414Rq1ZD44ZXbys/hMtqOtCk3jfmvmS3MDXyw3NnHmHIaP1k1Q1
F2hKgpr3oo/Fn6EZ1XPoXEBT6QmQm33bIlokufYH0BUjTDrEtxmiUMlmHtcWZ1xdcoxqo4STQ7o1
5uqnkEl1b7aGItNQYq2BKNCUxZqGfEwPmRevj7HEgt9ymSsoR5tOjXJpUm7idhgujJdwNpY7seBW
8ojpCAwGi2oK4V81Mjk0gXWfe6zHosr2KUbv2Mq3TeVkO9eJErgy2Pm7oH1UuFsIYJXpluhv4I9l
9p2xcpsO+KTCHfaO7ek7Xc3fTVT/iokAiMmp2K+ksTCSSH+mkYnwHrU15r2MyxmoVhN50zFkc47a
4YvjHMHvAEJc2zgvtmjdTWVmGGTR14dQe64TkaGG19QA3U+GxcGPdMCJEdA1p/kYG+1HYRoPK6tY
2QKimJfE1/6OURzs3qPgXNOiJw/9+JbEgg1AmtPa6uP7trH+QlPLvP4jlYsq2MxbmcYmPkHFLj9g
V+5jF72dBcKGhMOgqH3BySaYcnfbCAr1TN/mVfwUMj1GhJAoynFUENC8VayTHez7ZdgSZnBcRQAu
S91eGTVdkDnEm8S1DrCOZ4yzfSX7mR7iLP6A9hKbWWtLaHSYaCs9EJtmjD61eFjc1+sRiKOnDf0l
ZwjBVFXNRtMwIFBsVCAtt1XFzwaO/SX4vn4e9UPmlfdjRWq5qB/m0vzRqdDa2ftyKuPHtfVrRRaJ
SPS2GqmCnYljtdJOWOYWxTjElFHYEfzzA42cfYR8sS6THHNPWPSbPOrFXgbi1RtmjQkW2b3VUprO
bvUTTQjcplSwSdA5oq0Q3UEyV2Nt5MGXk2uzP2h/p3gONnrTXgGil0twgYo0SMpV3Xv9i00MdUim
twLZBEA17Oiu/qqiqF8H/dmOnGI7tr6F92NnaBiTnRExPA1x6+hc3JZJ58BE6PftGo3OrKat5gZX
u1E0FHhr+drS5HQZVEO2HWhd+SCrdjzqaX4yopAtWPRv8BK2U+jCXEoBWyknE+AQ8HMW4+sgi2nh
fMzICAZmSNfIfddO3iKnPjm2bW3sTDlArOqR9ARBX4PfXTZUvI515w4V/NQKjLwuV8XYBKuO4+Kq
zsRrzHwG9AiSESE+j6MT8SurjpZEZ2cE2TzA1L2BRuopch5Oo8uNabPPwTUio+vOZDRj4BVpQ6Ki
ZzILDuXSYZFliSQPAAmqtUzaQOTE+55jGdjzJcWDndabgHzURXwqdUutGqvfVol7JOCaH/KSZ6zF
DZNL2JcYuoROxHK9EeEL3USQvSmpUlFW+zFy/Ci0myO2NI57JqdfLy02ep14nKGhROtdvQ0q2wLz
o1+TOT7PnskwJy8ffHS6reoIdKNlYkfsOQn3lP2eXld3Jnk2v3UQ6/AmnAas6qjcZ3cosck3rGK5
jNcT69oDezUOXdgjgUWtGjaIh/R9B7+vCQV7aNZ3YuJKdlq84zKC2YYz1Fup+16HSMhpt6QvyWGP
S697YMXBntIchDIx3JpUV3m7h2MB/roLPgEAjibTYVCIVno7qvt5hnvM3CawRaX5wQEFSH5Gnres
gy0uIc3vOsVxvy2+mBs1bqaUwr/LUQ4t+87MHEkQDZZUI+lAZUl9PzrVjz0AkKqkr0cj6Zeczo6G
5ytzXWMDYpfLQkM1H9ux8lvNJOEEiEFb6rNiaLO1DpfREO6XzQLGbCP7mI7ZynBUutM192JVWn2w
MPIOJt8FUcnlL+pZWIELpZ6+j/HzUme7ftJ5+gpayM7ICQ4wJuU9pJGzbnOBNqvnb6C3n73evjgd
hyE4NOi8zs5FbfRlCqo5kyXJMd14y7IFp+tgwJPJyJlhqYqgVzF8Ai+xFaJIYozXsKKzpb/SW3yq
Y1Fs4LOQMJhxLzcWzurwbzJ55wCia9RKiwOKjXBEXcfYvopwmoF/G9JePDdnzcr/ijEhIJxT5KI5
vONEv+LKUhvKVI+JU6yZvCMJNKQRwaQwYh3eBzoXTNnbv3A37iZFC6GaWnoVvIX7HmZLDxOp5G2/
aZVl+kxeGlb6SNMN4Zm2jblMZcoeHNIUzcgYosYTP5nJRhl616ayQbmJuzKUZK0qHIajR1xqvha2
ePSK7ERWrQBsjefIY3aOFK+s9rZLZyphotZGWVyVhi3PAdaMIL100nwTg+7SMI1PtBDv0qkm0NjY
WMLMPyLw/sQeFMtIO8aeDRdS1Njoi4vsSdcgzPBmwrBOjIN5Bna3KoLg28OTBpAOfvdg/FbLrwtJ
dfttnH2kOmRHvWEJ7WjfUzsYXwzxIYsd/HWMXnI9DXeJy7m0b8E5coz/yuL2aVDTrsERR1OVIp2z
xs5u3NcmN6ghOpv3BHhASWJZWJ22N223RIMgIyi8z8rL05WS053njUwKyIkkSzvG+DK+5xEqk5eX
dFlbuORFZZ5FFtMcYcgSZfTfUMv30zKR6HaT0E/YhTgOmSHEYw0nLbI6AiPvJOs7istdLkAJRcwX
wxUHZ5X5eMZh5m881BPomcSZ8LyykhKeXzg7I3yBLGK8UXqt9by9a/voWka53EOxe64Wc2mq/cHr
zlGJPQKNnI5EkOyzuZpXbTtKDoHWgKdA5oCjvS2IuHktLf2t8irtUkxsuLEenvSJ8J6mE0yXUL/6
yUk3jUEmK5S0+I1Qncgp6z4k346Zjt6HW51A0rzbxRysRZX7I6rSHZ2UZ0Zo/hkRpPp2fIKXX+3h
GCsq/SHyhyJ+kqiwGwmTah6qHZQS9rKRYgSB+YM5dk+ZVR+dxiQTD8a8i+gKlF5+1bz2Iob5vffE
zs2Siy0BwCSK7KQlCBOmBTYZ6l/Wqfo9zsp7QFxrO3s18DieZ6LvlmZF/oTDkp1HYslSh6wBJhvT
u8hG0GCeB8lF9F6zNiLiCj1Zo86zVgo648zIyp3q8gP2g4vQCg7DergJ+OfXDWGVoFhAU2h1pgcr
J3tzaaInAcGPyByvdVl+Vmb6pSnnqGGP2jbzyHAE/hIMs2EV7uiVBRB8bWutDx42EajcltcXq7YU
b7VJuNG0wPyWmEJhL6LF5U85Vv2jN3pgNLi84R549dFTc7tdnlTn5c7WRDALjPwhN5OAhn3yrRji
gUk9U5BJh/h9LEDdGAa1LPhFm6y+RdQt5iTD2A+aO8NJ6MRpk9ZmtWTwBla6rMGZ5BQxHfDoM7TM
DUvAIcnzBVRXRutQg4nYMf1KNwmJtFVrEyWMyB3qwNr7CsFR2v1nTww5rRqcY4b71QXhF4fjp7jp
zmnZXZqhWJWWImlYgJiejf5NRNlnx2AJvyrQEAYV3plO+NSHzV1iT39mRhut68G8hGymLKU9Q75g
kjETpRfhswUeUi+059xhN9GW9ONgPSbplcEMka8Cjsgpk9asErBydCXBemxiZxMHBe1+6xvHPWQL
tLNNTwsuTZGGDPOLqx4MqOwPTZ3dYXcaV8DsL1O8C70u3KKWV+tYkOhsWvOnjqMtbMUDbQiU0eyP
KmcOArVlbCCS/U4JgoSuOBGE/KO7XDk+UzEbgm72Ebv4k0ycNbkUNBO7fxhq9Y2H8oCdVPf7opR7
E92vCJqzoZMkX7KsAps+jm2W4XqQr7QGtuHQ/GkqKnVGR564ftDkw5Om6Ks2rfERzUFGWk76gitV
MXTO7O/EHJPgS3i1lTFgFiaAqg8xcF525r51vvVqeq/FuB+sDNu6esunQwboEzV5wpMdngNWFjdy
nxzHfG11QK5d8xq6wVf1M03W0xi4a8qpkx2Af+Q9wrvXgv/q9ac5iu+nxM62gH+ea5FDrG6IDtTT
O9RVKGLkOqEooOmGLe4c49TxYtX2pv4NovABtNt9V7IeFMvxkBGRvmDLGRW7UwDBgQ7YOqpwKi6x
mdCxn0tn5mVoxbxxlgskISg51sZ7woF77XXGA9AXz59iBdK81nghrFeI45/2h1LuNh4j3LGUb75Z
Mv+1BqmWkgg1jm3A/iORbxdeHIdU4uxF2D3Hg/E2pm9d9AP14sEx08C/T5S9a8IRmqMcX8Aj3xUz
ujAxIr/BXGJXE6dO1gMMsAmHQq19dXR2sSieviM8ZVuH/unGmIbTPMElnRwiAehuGAOpjpT9VVmK
uTZetZpJp/L+Ho9d6rxWpCNxcJ45c/Z+p4pLoDV/MTVtkyn9ck1QAbL7FPdNJPetNV51BP9aaLxr
Q87ek9Dg5pTgVqbuq5/iH9RMB65h9TPLnGuG3BpJk31oTZ8jC+1u5jU2OROP8w89Yo9zBEJkYdX7
3lrO3w3t2zSHslgE2SmKf1JmZq01DdKzHSiaOTZoIhcxs0DgNQum7kxToPmVnoP13CLFc9m0he9k
FgVo5sWboJS8dNZQbqdiAM9U/zEqKtWIdSaa5D4b5u9I60kuOfG2CTkF5sWlRjHHOflnrMTBKDC9
ogzAtgZNWfLfRUKCIDlxWiZYFr+gLVwabwcnN5UDxn0BVa2ZTJQmdAEp0E50LHLk9rp3J4EpCDRR
NSk7IVxHJIidDetj02dwAbvpLug7ix2DqLZs6B122pueRz85q8JKWvLdK23q+QbAY0m4N+xjuSIb
uIKuVKE07q22uxo9QXf0Mo8jWJjtjE1dm4Q3FXHj+k+4WE0LdDzyXri7S1bkqDAJdiQHW4zvmQkY
AG3AXhgzQ8UqGDKmlLU0QpQkg5cTH5hiKj3q57qKrA0kRpZzSrnWlAf+sUQUzs0yhk11OydiPnJg
HQqnYEiF0LgKbmtLcmRLGFclnmXfczXL9+QjaOf3rk8CgBI0QgbnQep6vw6D/lHvymLb5fIlsIcX
bKPkSYoBK1F0tEznGht0BHT8cpQurZ869olxQWfDC9akREm2z5TuAc6aXR4/1pr+bDEXGr+9/Ah7
ihToDuc5yc8xCqLvxc5Dk5pPovObpilWOZn9LaNwyN0xtqCMpA0Wcv5kgtkKtioXa/sHVfuDoMPD
EKE0GkynXk+a+0eWP1jO3gsEOI7CPBZoW7uZl4oV2IleMpRJEWSUkXMoWl4umb+oEu9IksmrRUxa
y6s7zjnvuswbv6REWvWO4lieDXvLQfiXerJDO8BQ6rRr4ZjAPhnvXGHVNKgIVzEWpXViGo8AceXK
hDA/tMWdm4DRkAz8Kgr9C6IVnGdvcYqzRLkZgmlgzA8xo5xWlLoQZATIQkf90omAy5Faf7s4IoUF
6iWC59QqesKVNskN00lAASugAJOHPRLPGHOFp2CTT+0TbygIJJH1bUfNh8lZ8FiD/ChmzDZC25I7
Y+HCR6fVLMI2YVYaT8QNtCePsTL4PLZWcyzj9r1M6DCHY7BqU+eNaa1nNYZsQiTV/GjMz85gXzoD
k3JQ1YBRPE5pQd286OMhccdPOl+7vqEdh2SekSBkiPPfjAHSfhRVAwNi8gsNqVM4Ds8DFBMKg4Wu
lMC/080vhYjBSJK9FntQEsm6r+qC7LidHOlkxb6iFBZtQe+hCl5q22PGEKhRQ9FdVbYGSL+vPnWr
PCCuPU4qYRmpP0Chwx3vw/uFRDuTwaPVN62TEd4GCTxpHoK8+dVyj3E2zjkYEp6zWOlOCKs0p/8R
RKivRcWZsyYTEwE5dK3RT8r0rhudL1poQslzbDBA103rGvBFX6+8KPw2RfHC4Ya9VyMGzIxrDHPD
ysvlNQHPtBPD8O2hoLthch+OY3Xndff0UubVvLS0HMKGSAbDxhyHl8CBJ+uWS7mVNUe1QdT69aAU
cspmBJqbsSDSn2HhmWlWAq40GXTM3vIWRgnjyxz7YUByIfD+ZYpxLWW3ykQ/XmanaH0GK/9xQ4Nx
2C6H5cAtXinLXlPKGFdyIpDEfzF/uwMJSuzOgVecc+FuawxkuCkwZUTejPJSfCOJXzLrhdhMuGIE
ON/q1X97W53MPN+1XQl+1mw9BuBg7UxxKMxJd3W0clcm8clNyLEWE//uNj2jP/1U7EE+sj7ZiLdi
7sVdl0Nc1PUcK0nIKEbkZ4UUtSp1bV8lCJ+NYOGIaIFLoB4D1Cw0L/fYZ1gShu6TLTnGpax8k+10
HrD+NLZ6Rm939o7TYOFLu1PwE8yDeMiRM932mbO1S9zwkVlPC3QRBkzOHlg8DcnAGFycP35v0lEr
DDRscHtMo/UGJjf3FrgW0AQy9ICtpHD8++bN1vAVZQT6kWaz+MTbqiMot7a5aETTn7283rIFmVsO
ZOtFQrIb2kbLLOI5wssprBGVW5ePTaTfJU6X7f+HqzNbblTZtugXEZFA0r2qlyXZknv7hahyVdH3
XcLX3wE+Z9e+54UQSLLVoCRzrTnHrL3uxTAqflUG8wHWoL/R4z+7EwIEuwtgj8RcJdoABQ3hyyun
pQDTv4GsZjpg8zMNIb/jKyOaA70IqKdjPbZ7lpuIq9S2ZoLJRDZ8I3bMXgmbya9E89nCDVzlUULW
UWYDQg3jj94LcyQEeTB34D/dDncNVXjTa682X/qUlm+sfAnsmfq7IXZ/ByN58i0hGBnkHRLJi6fR
O+vNaBNwgpDZ9dJDj5cgGvkYleNGn3GvqRWjVLdOKqaV7ZDvKLMVPrka6iAjCdKlo1YRkBjunBmr
GDiTntAQ7aSP6WtcJhRGyjdmZt0xFcO7GFCP4Sh3klNdUvSz/I7CHm5dH5BhnXbwtcGsRVG0cyBJ
rvQhmVNomHNELiW4KWf9s2orMq09b29Mg7VNgxnL2pW3zs/OdS5IQqOKBU+GFTFSh75NeCPkvNKs
bSaqcc7vwiWbqszteBt23a11G/4Yyyy0PaludptyQidsUdzfkz/3BCoYmkykIZNAdpSJ4nFCtrju
ZfYs+ug4BCZ1UHAq1fRbViBO4/SlzZKvLjI+Wpcfm5tqL2FDWXZq1acMrE/PANwaDza0gxHlWFMM
K9NKD1+y1gBta/UmLQ3I5KQaZiP1TqrvLK+Z0bMk8/Sp2QmWp6zjP6gSHRIxvFImWjklv5sgfY6m
+nP8IeqBIpu2ie29KBydnntzZJrvEHRG9RDEFTJvF4NihZgN3gQt5q0TYNgDEbIbQIAU4w0N0RuJ
y1/F2D1PE9XK3Epfay9+bpsG16y7Ys2Qqfhu4DI9Cud+qtIPkSJCsvQUyJ4CRV6WLxgFaALIvdtm
cm+RtjLRaevsyNlb43CSkbnVscDsgV6eNVP7CuxckZ1APhxdSMYJst43c+UTOykK6oH18qarAb27
APUHH3Ss30JC0pn8Q+ZFMJJmG1qf1zYqt3Vl/8hN52h41Z8qLe7dxlGrJqPd5B11FtXrsorhzyU2
FC3arCXRPVWgjvgyr0yu4X2TkCNE+cB0Bh5US10G1TLFO67KA2FxsgGT52UmXd7pHGWATuPqXo38
ljCYUWWNYC0E7x6y4lWsU3P3wPQzcybMCjT1vueKRjsbbFmL19435VepJb8SW/4aQdpFLe4em1Jz
+zYoPA9ObNxajRrNHBTQoONekbhBX16fNplC0G234ybtbXPdNtkbMxM4VsgMKWp2wMZTInDz+QWT
4uQofOeT9wKBgzlLOMEByizcHHwETYFLy3HPtQxhluwjqVfrShFWEGBVJEZYZ+ztdXQt8Q/Tbcir
iSSkq3rYGHm3rfuc2LwJq4MG5hpwDGZFujJM9Td6O16NLofYZQ6fU1I8R+SK/MScFx4IuKNqQwgu
Qy7Zr4Bsp5xx0AE3JAVfCUGmF2xDwXpIvXORqjdTmPedsD+KVGwc3/iTFPQux7Fz1k2w7tDDbHS7
9374YKLneZMO4ajJT14VvmDSwlTP9SENv4SRDKzq35GG/zJMiguIcX5k6fimBuaQTchlw9UD4gtK
YHnAwbKUVXctEQUibgC5+zpU+qMtNcG6PITWyKrLDwpQXbqak+EqfQ2fhp8BJa914VvmmtzVVzHC
npO05o0WDwFqYp+uUFszjLRJ9dLXGFl0rnMVnY9e/Mjr8RhMXrO1zelBtbQNRUhOMFKOAuJavmuI
EtvYMdL8CCk33K7XKUzLnahUtxGe0+3wdn+lPVckTdL31FhpRQBGJx1wadg/I5/aiJY/6MfiJnkD
MH/M6Oh6lI4NZjPy4FejwFoxvZcKrlVgUDdnCvILrBPDA+sOpZuIifpNh2RkPfUoFETwo0op9ovK
/TnpLGaB3N36illuZ116BX+raKee0hN9IJwg8nOilOznEZwWm3J7lBjMJ9o3OzNqrpM0womIwmwk
Ew0McbazmkZtGpuFUdIAzqOoZ4lYkvHDMn4cCSs2hhmgQm16XYMbXpdG99Vpjn9fy8+ioYpuG07K
tGT6zWjSXuhd7RoFTJ3ybqT96biT77nDZxrQhO4D3VzJ0GFhWe70HIGCC+xknLsHXqOL8xgxE03d
W0gK4cGUOavhcSi3VpuCLteHPba0eldpdsJxNzu0XJ+3rp989kZAGEjmU2MFzClhOD0WyR7EtoqM
aeX7gBbd6Jq1za+2EgWGbbDTozO+egpiupLU2GIJRC7A4tsZ4azXKdsDLVpAEeCcBZOwBPX1GvXT
VIdvmYne2+xFSFiIOLN4V1gRY6qRKaP/mMQ0H72zpsX6yuu9j9YBYpb26k/rjhRjOak0fAmipFYJ
fXQNtwUoeGseVCUr1gQy2ukI/Tm39flCi88hBp+X10lBiaA7s9rSw6JA/DTLJgJ8JWXbnW0oUQaN
+m1JHs+uHqq7uJEfKWAPCvH1Rcr0SP7sixbTqjHMHUGqc4ETrJxl6PY61OOHsgWgbVAMCVDP7Sdo
GSt8WwxIwU7NTRh0pnSY6hZfqvMmbWbYYmDZ6NrGgZq4uI2CFipCy6OVtP7NwPuCmB0ymZ0DaPcq
a5Pr6AjVSHkNyx6ZaIyZMR9MMZXhGc813W9gFasw4VLJKTTpPm9G5NYqG+iEOVQdjNID1ZSq51wX
vwpD+HvdJT4DGNrI9ZLPriuYRE5keIE+IplYi2lnNw5xlBErgEZj9nYyOCWTKM63shmru1pCPl02
y65d1uWci/foUkeGN23S9LbmiJ3vmzi3alTqBTKeHgMBNjtUqXU/sp0CF7+mb7F4b9oCeWJzRiCn
7eLAwM06H1o2SMdZsknrZHfI/uUcl/N3E87BOPGSjkOu9QHb67qb0aE4oAGDLrdmROjf3WIGXZlw
mrkCquyu5BeafN8UM210nDd+5tP9xnjJKhU06rLRov/eWnbdGZxKPGsLxO6oFVxvygx4IJNnbi4b
wiDI95DFVc7s2mTO5om5uK0oWpKVPPdSl03r5/X3rcz1en27HMRk1yDknR+U6kbFCxo/s/lHV4f2
AItc/WcjZcSiejibWahh9DG+vBTAocMrZJmhrx2KYkwQPKCRviZqXoTd81WlirQpOiMyK6i2Noge
/YEmVm2DpDKGieCA+ZNZ3vByi6kOH0IbPwjNAmuAJXQKUqBwdwm27TsUrTvbUqds/nZ7+VI3iMbC
ACXeaK8dsyhh+CcmWIBA0qYhHBE6/mnQ+NRFRPLF329m+baWTTN/b35LpAPiIyJ8PpfzIBqlt+10
+Rk36PDzk/ZbBtQiFB+SrT+NSFk3WVHRn2Mtbuq/KIj+JrtOw2uO0bXlr0xa19yBn8LXVc3U5/h/
PhdJ+4y04sPyWX3fTX+bi5blMQmsWkUvfob01sKCH7fcHAh5TVdVNjREJ9pf38d6dDrfd3fLzaCy
i7tlM2Qz+7myERYsNOHIad2EH9l8ws6nqWVMDhFvyZvRsPD8Ppn+97xaTi4/yfwdBLsz10i/el9O
ybbXQd4WEF90FccIrsJjgMBhv3yk7kLgXT5s9c9P4/v38c9u3mRIVRFh2HytGaiAu+VWEUyU7Wr6
jAgjKIlWTX33vRHef24tnxjdBNq9NR38sGqnu5SJ092oEnRM8yaxtBaJIFOSHF0MK26ghH1VRbd2
3tBW6NYuhJyddHzWjaMkirDKuU6Cawpv3hjz5RpVTCObsm5UURqRanKwUnr2lR6SdR6i8a7NTHPd
eWGLmgncS71sqO+HtKPv/z5eR6e2Mtq4OS5PX+4wQpd4iJwywfKs5Y5yjNpDPJHkrUe6ebJM7+qL
wLtWjkGblsJwlnOIJDRUNQ7QV9PJ+oflEaFfe1dpdp/IwOcIpf8+M+tghQclo/VopJuSsvPN0tzg
ZleD2FISar+PDboKbpqbE/NSFQZab3aXDXG46mTCn1metTwf61HzMHKR6P551PdD8RjlZdbdh1l0
dUVhn+Kqk1eSLTEmYItmnRzLazgfG/FBbzOa3ptJpiFsHGbiDIT1x/KQv4+zoxMESO1h+UPDxOKY
E2DaovlAv6uuUWkZ3/9keQAuHElK4sQCDp8koyD/Tlilu9fSgPBUBJPoAkI08aLwqbVH9jYV5FWt
UiuxrlLr7qrJN8/j/FzGd+uqkQGwzjDj7pdjy4bLr8UUh0LA32P6GKfneT44RpV/VJX6Qy0yupVO
Ml7Lcquoe91ciJs28rt7cLbG1bbHpzgR+altQ/O6HOpGuoIOKVEbDanHcmi5M0a5frQNFgPLsWXj
mWPDl/3vI1rFmi9gSSUN4nH+PjQfGuhOpaKHPz9kuSO2yKJqbfn2978vx2EarZLaIcTkn1flMfmi
JE1ffnnEOL/4rG3rXWdr4IFKp7pCXc5dy38o503twquVJM/1EwYgNxisq1441lUwIq8Le6yQHnIM
/JN1hXGuZlIpnbD52LLxIEWc5sx10BF/T69Ys9J7W3o03E4DhalVUnXOVpuAlFY96ZDI5V+UHccn
hXqerjDigc6hP6yYicL2Hq5t9STD6aluma9Pjtpg+vvRtIl2reZNXqtwFxp+OJfO/etyhyjIWzYc
ZDsWOlocDSpNLkr1x+Uh38dq/1Sx5r9+78WafiPn4jQY0tgTQx8eSo2gDezG0z2ygNVUED8zd7qi
YjgHtfWDK9Zr0xCx5bPMilWE8r6hnZ7cW2gxVkrTo43XDC8m7uop0p/j3vBWRUUvVunuS2n4hwZg
auPzghk1VlZtr2wHJUnjXQb8SSNOt1YFv0oPVmNUOtGmKexVRcZOk/neLkrbX/7QHWMdw1gV+fWq
M5J65RXpl0oIGcXVmxvqt12lAhD4MchNql52T2q9X/6Qnm4ezCAi+gPxNr/oC0O1dTcxWS/5M5dM
TT8DjTxSfvunEQ1HhUmXm8vGbl3B/G5wtPVyU877yz1WWoAWgvzcJg9Toxg2lgd4aez/57HLfqmn
OlBTnlX/c8vPp/Fuyn6RT0Lc2HLn/zz2+57lGW7cbHxCJI+VpkFd//vo73/aQaFGTTP/bd7Na1q2
/m553r/++HLv9wubADc4bUxc8fySKGyaq3o05GZ0/f++7OXR//qz30+Mzbbc1GWE92l+5t/Xq/99
79//8u879sK4xrLrff099K839r+flCVG9yBJC0OrzXfw9zkKOtga8x0gzVE9VZYV70G5W6VUt6Is
+0ctUt4hGH1nRRrBzNiVSFbhucVHM9b7RymG8tZTjZl3liOxU6t96YY9wZwYKelVH520R5fQMIJc
xr4bT2UxXM1x3xHW8apsrb5HTE8gcKycR5n2FCFmn+zJmuqRLlAyWjRDI6qmJsvwsfaQHvH4jSan
/nG5FeTod+k+xyf07TVVdq/bCVNrHm1WeJS3AM+w0NBZduV2/+ShIp3jvetUx4ZVEmWsu4O3npCS
7pdnLRstyzdJI49uBSHVJv7ubEi6M55j3VlJn5wtfsurSndJgrEs6ts5erBQEijUe2o6VkAnlj3S
EyYaCGhN8gajWgB84CGC0b3LxxyT83xLK4L4ONAv8untuR7tpe4xJazrCbynTuTTjCsUHaY8LBhc
OsfP0h8+wow37+Ys8IVALlpajX9CEkIUoFE7r1nu7HGvklYXKcKdBvNCyzVYQ9dxPlyTPjF94Oxe
JrZ203LvfaCz8FGV7n1mpK++64+fMkYGRHvjyWNZcEoto6TSWHr36B8wKhXaKyVd51ZNY/XAk/Gp
pBRxWA9QZrOmdyPIsAH5lfnmMAKNmowePS0nETvvZqitDtrBnf3WGs3YS5ESdUeATEX5pE2AV3Yn
azkH0ojWPachxUQs7w8Ws9JDSVkPqE+4W14lRJz1ZBhE43TTQVMadXxKXqhlGywdufCfS1AFc5Nu
uAQEk97ZowjWMtN/JVY+Xqn5qu9NlVCZIzJ9P6jmDzSs2kSvrpyDIyjB5IRm+9PYAS7HfeFo474S
ij6+48Tge5sWfwJCIA29vUe01P3fjTbv1kNzzYp03c0YsxZgCW6UiNbCvFu3QnJGeeoKBJOiQvmS
ZoH8g9vpBSZF804TFH57XrY7PyIRobD3UBqcZh0qFxM5YbRnA/v+qh1p0xLcg+1eZyV28m3TP7V9
53/fSuTPOB+0c5iMpbmpkLERcaSXj9aMokPm/VL7mner6LHwE0LSp3U2ZM9K6dgcYuaWvu9aUGsQ
1Paxm90ZmT9cKEA0eOn8HZqB9ohSqHzjA4N7TZCiIblulomEuYb8e9DS6taY5Zc7JuEbVEW1QRYd
P3Q+QjurpA1mluorQuNAJAGAldA2dnIoK4rnAFeHkEqi0dAfkDpmmKihDjImnfcwmKyzkolpm5h3
l2NgT+68siIqYxrGz4jrhmzaj8EDcJ8ywdslzKgYU8KQqllNUBImtIHgoeu/Nmn9ELile5IetclM
SYi28zBSRfzC8klcUzsuL30VPBIhQDCkoM11Gk2g4iZpsA8EIzt3NImjXQ/V6VWLilsSIUaG9uiD
Guredanbb50s801ZGeZD3VqEDwQJbAcDEG3pd+c6VqyCaQHtiHUmNtoMrSc3LIILjh08N+Mx98IP
009nS0860syppFqOdcK86C2MiR1zTvcWaIiNLQzICm/D2TOpW0nLNe4Cl1jwdEbchP5v+i7ufSuZ
ooBICpkJOU4Lf4xivdRa68m36nrrIsXfsbZzzmUYfaH1Lu4w4YFm0UJ+0KARf7jKR45J6eNm1ihu
WdQHn2IA6FD4JoVKOzuFJVdFYYsfJPji/NLC9tbLp3JyOW1lmiA2cZqB1R3fGpYRTL+6fYzNpJ0H
Rea1bf+iJ/7IxN/9GknXINJU7xDX8Ou1CxLluWQlx+UXPfZGfcB81q/UzNU0MngFGTzagl79Zozm
CZzo65s78waKrKdM2vvokeZdnB/WPauCBy/1nUukBeULwzTXmJ5JrBOIIyBoXmduPTWTI59Mv/pD
UFEuE/3czFwDy4KVrZd9fqnmXWfeDUWk1hgsiCUq7OgeTBKmrijJvqx8n7Rj/XOc0aghertKt70P
1N/3C7kWUvVaAxL7pPHhU6ISDGldXvxBvzKL/xDiryIrpoaAZe3se120C/tGf/KmxCQuOOjWfqMI
H5tpgaUyIwr1XsFpym6E5vAkyGIDY87PW9PXuqjXrmXNxEjhRHtfqF+ma2O8rBv6vNKeU2C5akPk
SImUH2RysT+4pFX1VvAS1rpTF/dAJtTOiRAcw69XQ/8UtSBdSuEBA2cvbGh/agH+54HTKKqTp+/x
PQbGfoSxFgDytNuPyiovjkyg0Cf0f/O8511z5q/5PaK1XUbgbNl6A9ETA5XR79EQ0wZq7dS8TSP9
D5NQtW2D1fEWmM65wqL6Sk4Z1qoMR+6yi7NHW6GuhIoV88tdhsFKAulMPeMYR4V7T6JudgjHMMNb
0Z/xookPcBke/0XaD1Nq0QswGytBTTlZzzmeB3rWc7l3dj/Yxn9uacGo1pj/QLDOCCkXZtKhtmlP
xGNJk345SFrVWyTCfUK63mA13U4XIbNepfR1GGCxDnMn3zZmlz3nyIShA9u/BpdcID0o9S2KivZa
oldCiWK8LHui8ugh7zSli5chq7OzbVGRLGaMS6vh4xkM3M8DUsCHyR7XaL7G97ZGqYlIujxGUoRP
sXAIYB3jXazEXvYNMvDliqqxZO0L6hPLMdmUgAWHsb71Sejt6pFMEA1M4VBlX3pvPxdySO8k0RS7
XGCkqWobgqVtm9dlAzmGKBGKTaimOBYqjAwuWc3LpExI0zkYelivx7jDKa+Tixf2KZEZGLO3an7J
g10gMUyZSOFv1K9mgOmec8b+ZY+gKPvgq01e0g4wQaG74c/OJAJVn6Li0ZiUdQfxBW/gcsX06TuQ
6ObVN+il3m55Z8uuLmCIto4HohRRqWAN+WSG5pslcffksJf3GpDam6O7FJzQK68jfirPZAG37WA/
RbXVP/NPfxlt7Z8HjajlKInc/nFIIjJRAre5lB4utLzUnGfPIOqhjfLqgTBbNL1O95jn3vBgsCp/
0WXz2Fujeli+4NYfHgt9qk9VWl1B1kbXLkiY6vRO+uWHVEZlrn8Ydoi/zYvyUyB4RK0BoCVsHORT
RyNBYzQjG6/vToGZ6j9bh7V7qLk9kg47f/dLOPLKLZKDVjf5e8NV35HMDBIvEzcn1R+l6WfvXES8
fValO9NGFRYhcSTQrtkWkmE2ysvTZBW7QfMJXiz6r95GF9T2cK7yfCAlrQrkvcD+SE0GH2JUNY+j
yD89jwIfYgZokH6R3MMwfqX0oT8DrgyfQS9p846N9+oBohF84PSE2rB96qu8e0DjE6NDuA51nf6u
0puP6ei3wZ9hum24L1BMN7YcZstSVL4FkSBcJPPoOM27DbMA8BEtPa8KG6zVVqDCKi85285E7GGK
z/N72ImkZ9O7gZVf6uRzlzFrkWV32Sz8fPIvMV+6tQ3qEyx0WyvnopWeezcxSwwQq8OymI+RDcrV
hQvtpa8NvEpJokFNqsmPxIO+cUdIuCtNe4LL4jzgf2XP7MaXVDrpyaG0cO1wftzp+vSTUiZemrKG
Tz1f6pbrHc3ADJJgiQOFC19Zx83JrIIXIfLunA2zQne+NBn/f/fvvVp4YY7zp1exemwmtz7qEx2e
Ek0d1XToestp6ChBoz/WCfeNIudsaxNJZpFxb5S0rYrlkt6EJZdKeyy2pqQGltVj/OrHpEPD/Ihb
B0moaELqcEggeisu7s2pNJi/dgZzUureq6QA6/SNrhMFkvvaFT2VA8YpnUbbe9KP/QalrTia824f
WAeyu6fHPHkgXsh5yC1WIawPx/dsSK5c+kp6s8p6kob5phCj4eALfqPQrxCEgiVrorpAkgz1pF6o
ZW0Ch6KhV9iPTvkRiQS+idm/WZbh3mUhTfNM5dVWOW3P5LfQLpTP90Ae6psdE3jf5LuABLf7qHIg
UNlTw5yChSF6VHTrEvCnXgT6xRF01LU8iJ9DhikCedwdiFGxVg1hXrRD2G/iUqxtKF83LeO8Wz7Y
ogsRyZI6sbaxyG6ColYXRyO6hArTT4QD6ImdTy32f/9zQ9PUz8qq5Hn5S6Mu3nKhitMyfjWor7D9
puKSJDLAcY9nimCNFjZBOXyiU2YUfkzAOm5QYgPwcmvG9bh+rsvkmYU6Eb7zocGhVFZZJl6T+U7V
lB08Gmyky72x6/4gSSHdlQEy1WQmIGYCscWge855gknyQprXdjluzYM8JGvvezcIrDdB2YDKc0eG
JILT5VHuJIttASiTsmZb7erIIta5l+8BkNVf2cSyX58vwCR31bmFXANz9yGyM+ur6JKvONOTDzrW
1A6HOtyk8SiPKq7RjwQeLvSuv08NPgo6QztJ7jyuNgDqnuq8nz15pbF0nhI3dL/6wdtmmpMjhQON
7Btx99vTgGDErfVOkkNJYBiCVsoaTIiHYN/aWoyVsRvOM/wJWhSN6xRtAuigirgPeDcg0wAtsnE2
QGQD1pF++Ty8GZFJ4c1xmwdP69DC19Kl4lg0l6IEtxHqlUsCrWPsZqJcCooyTHT92bOHDzLk9ctI
IsjzCPFgzZrdPwin3E2c29B8cVvZitMzaZT9KhKNZbiMn/wEg1E2JejtLcny1jKJX1oeQg75PS3O
AE1jY9yllQqfcBszBbXH27IHdgT/iks1syerZjkkKy98kupPMD/ITcR0bSYDQfR/l6e8BdCtug78
d16tTsifd6WFojhNSnKpTJtJVuHbPyig0pWYGX/Cce2tVts4HOfdsUIP5MJCTbI8+Qid4rkjByJY
BcBpmOD98YrgHX/IefI9dc6SInlRS4UlNZqa+VZn4+EH6vv9w0p796IqAuUYhf33pvsZRp3+xlSQ
hTdfsZdU0c+20x76LG9ffMMUh6rsnofexlFX5WgWp1Q85Fko1q0yN0mbWk8QAiy+EV5OIJTGKiYz
1hP5d1e8UxD/Oe3AsezcoMURBmbhh119xRWLAIBg+q7kkodDPYleZTistVa/TMzcUQkSa4Pw37y4
Jr0JgnTJL0KWAGstnJEKZJhMRJ5FfZAjWg5gaIkgOvQZonA4oQ5ROqW6+AWZV21XertUac59qbnU
cgzjpaxtbACSsV5zZs1TVndX3E8IDp2A9i/OfvoBKJ2Sytgz71VXjbn6VXl9clA5qT2iNOXWD1wm
G1bXc3nXDjjfZpLf1LfioKb+q7RtFtLBZICMXv4TeXJb6QekWkStHx5MTjdwUXjllR8SHG3mxTv8
k6I3EUo37S5jKOAUtYp7vR1MOsbtk9DL9ggFzNq5RWzfURmSiOOa5taLmXFhzTbQ6Qlfa7OFQqbB
oLGax+8NwHdMtQY4oEFW9a6INzIidqJvo/Zx2ai0JEAyaad9mKc/gySrH4Mkhbpklr/BRH3fmI8E
CcTSyYh85PTFuGORWBwETtK3YjgUrsf6y4XPEZQ0J/SaW4pzqqjah6Z2ioc+yVooXL74OfA+DmSl
EqoWB+cFPEuABnQx25ggHHTRPeiQC3l94Zy0R0FK46MC6V3rDxHyMrv3tfvv6mlbinQDxwUtRA+N
jHVrOOxQy+2JhJrB1mZDXVEVeDSG4Pj9VeB9HrdRAHukTZi6uJl+5rxNjwOzEaiHzH6D7kqtYLw1
WV48zu8M50UwCPtrvlG4o/MVJAP1NEiFquufbVvM9cdW7s3S8V5DczyKJv/VT7F51fU22zceJKC0
ydz1Ny1TC7j+OHn5UDUoGRZop1l6UMMy6xR+Ia5U9ygBUfrPfvHv0ycX6aWKNI1UgfK+C/WEnM8u
OUEB9k5RgMtwSaMpfXCOXeqFJ8jx6Dhy9DfJ0AME0QuyNFWdELLpj+NV/E4rZgS0q8inrYR+WE6D
cQSmgMAo3CKyoe5BZWTZ6HBv0HLj7DJzeML0d3aBqZJHc567+0GNT7jl2mZYBgFS4yaYoZlGVrv7
CKrSLiX05AKqD2k22m4vrUL+Lx+NQpRCF+QWJpb/ux3+YMwKf+UaMqyyQYb1nSESo9utcQRnmy6J
iwOpRzelc+/fF2dmFO8JeP0eBiAHCrEeImpOSdM3JxCTrOutKPrp6idTQ5lXJ3BAWxE94sHVH+mR
bzxryO5dVz13Wd8/h2bUPydED8FffvI9s74rClZDhFCkzEBNo3muBVc+3cagEoUdGsn5Z0S7XKcj
BrxJNrMwXN71hSIKsMJo0DUZQ4VA3hu4nbj/fmNmZ4Z73I0Oai9P7StkLvvUQ/AXJ5g2itR293Ke
ulMNqUgAz+SlJcAHuV1hJxcxHGoHKirIP+tgpJb21ilMUyxdjmM104+7FBDM/7szKbwf5iTc+wUj
WzP9uFQohhfAZTpQRUWRdHb6tl4XYL1AIqVoOUeRkkcQGNflm45BsLYiCWm61cZ4CotquNNjFqcq
Gn4vv5zcpMcUx/mxCVzvUsnYhUDjJgiyuvc2K7QDkVt4zX3t2oEG+EgZlHDVht4VD5axl5p5Lbtw
2pjzMr8SRH16Pm1gYyZoVxRdF6g8k1jIK8vQBcmURAPHu2s0KsaesvBC5d1UHSmP5003MxmoWPTD
jBPhSJDcwszhjMVYvtEcOZ5UEOA8THCdU5CffrhUqlbdhGpdc1OMx62hnWRbTlvXM6orUEu+QvwW
EZYcgMRFoTMeusnvvzeSbegbdBqT8j32k2BbygnjuCd+qTwatzEygSP1+4ohLusOlIiax2X1Hs+h
SpPRQCDqqKNBtESuBWR9lWLQ+GkE0c4zB/mHc+zOs9NibwPJ21peNl7wXQWrRk/dH0y2ibzBd3QK
3VIemFEUdKM9Woxc8XSJLtNru/33+AMKkGCDzOpeHZI9Y5FMn75NJIJUCVVVX/k07QV+fGmZFAE9
4iJyA4OT6T21NeaJYS4kUH/tUFOOx3IujpCQsakrMBBJPQGeNDiPnSi7LYN9FQW3otGte0K7Zktw
nX3F6rcQovlRoiPfwIVe98ofIRYykxp0zt+SeBgQSc1m+W0BJGsfh5SUVN2JOoQ36PBm0DHLDWOT
DvFE3qFGcCRB6NKKqCaMIqS5Dh/LsfTdMlI481g2TBMGd+S332Exk1J/BOPiTQr1VaWwv4ECDms/
HPdg/pnvaEX61nmvfeZOB3gZkD8NX90VBra2Nh+NC8AD3Ifa8JLZk/6G2EjfSDeo7iFsdtCsqkuH
ZgnfCPg8HOtVDfwq8NdqsCfsbcWzDSL+T63/pF5n7eCZFlsFAvdCUX1jzalLqhyzi9mjMR1ILVo2
zeh4Jyq/ZPpaaxAF0UNjZV/fn3JYGZdlPtCY6FeHFkAEFaBfzMu1ddGpmUXe6+fRTknPCwgcgYt+
Fxlcg+Y5Zk/f/dIgixcCgExZauLak6dwl/TyZI891euijIYnOPgWStWsvmTYS1dE6IxXR4ACzAjc
LpzU+eWGJuKsUkFGz3wIFkH55JNyiDsKpOSIlgpFF0xeve7XuK8DIncg3RjYavYqx+Q6DSnBhjkO
YRfDfDe24q4NFYxeUE1Y7RQjZtXul1E1DiCFGdZ08aJGB4/jIP4OTDg77uQ9TQSuoEkfnjTbi/bL
WVTLTt0lzoAckg7w/fd1tWCkvKiEJgRgKe9+0spfHvNyJssDuMi8oXyfWXcOAVpPSWE8Ldk/VoHX
MfWSW+2lt9ikWRM6jXf9/oN1RHUkiOqdTjTpJrKpnlHcMLeWXVOUbWMaOOVnHAUnN9C7Y+7I4ELl
ykSly2QFk9gqsePmoXNttWo7H5MQeUDOg+tNE8XS17KrSCSYCtvZgPCgjzZPptyB8YsZDKmAdgaU
xA9LnSqugy24qt7CviDAJorGDagT8cFa9SuW9FKLFFIUVr//Y+zMdiPHtu36K4V6Ns8ludkat86D
ou8bdal8IaRMHfZ9zz/yd/jHPDaVp8p1YRsGCgQZEZUKhRjk2mvNOebd8WqXRRsk4qQN94Nm9oi9
8NrlZdjiXWMvEt2vveDPvQmxyaDmxvP//bU9KHq8Y7i0Ki5Iw5RDC5DhBkyRFKzB9JvnUANayTAR
ncc6E5uhTfUdXv58rRtq/BYSIoaPt/vIWh1xfWcop9IR5I/UINjoywhPi783SbyLBlam6MZvmUj8
b5aNnjfAH3giD89b0yg8eRjXd4jnmJ2m7XQ2G+jjcR01T0aQSyEIOKtRIeqUBsI6k1qpue6fN4AX
GZfQHYXG8sMrc/6yCUk/ZgT7wVBADqNbYXFb43cZDZVUL6nDCdSkX9FTrVYx2UGEQbMpp6LfWaVw
yk0QmSVwZzjtqVxjpi18qKaacN2nBTzYkAbLqNMkYg6sPwSsJYGk4hrSQNbukzTD0YUV5aUbUT9j
XfE38yEMKIRM/N1DVq+EaHkQo23GxqoYw4/Yp/x1lJ9fsQWYoKqtnes9bX88hCNGpYPZO96h8OTQ
H436zDdTHZGf5r1549EkJdyczLCgNMKVLoDiiclQ9zqW2PlXnDdj+sLYLP8WadPBlvctgaA5g2P8
YYCRGn1ADutM742l2gnuoF6yUwkuw1vv64dObubH6/RXilwWCGtNRPFEw5XBLWfQwOKD02oOaJvL
d69ovw01wc8mHA0zNpIr7i0TnHGLey32cSDocCMCpmi556LPya18m9EsPg4lOvJYwWoAZovcBXmj
mS8WQ+C+fL1TURHzRE6gA7EBcW5bRYfRTLlfDnTBq0SH0MUGd512qItCXSVg9IHuxuZNwYLHfF15
CXzCQYF3QyCXh3gpvSXjbHM1ePqAgSsU2OImlGnbr6kPkPxdiK4cwEoNC8ieZ1YEV4XEJacAkxpY
nzndgb8UHAa3BN7o91mIoIPPxlACNCsYivQ2GDEyipGyk+zsKLbTJ8Uxg2UwJijUGxLeQteol1nt
3JQ+GX78fcendJqUwDsaZFow8MV4OTendB33gVR0n22LSYCvpoeusqSCX4NlZqo4S5R5rt4GdbgR
fjV+q/AWHL4ukqWefJ1WtirQf0Uq50fmBcPXWZdN/bBoKuxZQ5ochrJInzM+KFa8hk10gXMjwkP2
L5hW22UZbf0Cy0QQGCw+iAp9CPFgrjNnKC5zj1LJQ+2s5Qzt4npnoOlYzcISiryVqBzlxWMJvYsA
uy9A5+WQqjTa7PQDvR14JdZRZWYtI9t+1SZq+nmKIyjGr2FtwXpz+2FlysM4UPdqnZv7ZBL1yvmR
2dCEhSyfbFfR7xFxeGUmdpPCw2OgVY+MC7dDVIhXt87GfUBnEfXUD0JLvINey4A+so7YxW8Ijjmk
q0GSJB2kJCdTokXtNys9SmmW4OtNLL0DkihTHX9tZWFz8gr61DX9JF/WSaAP251SMkpkEQKkRJdo
VT3A9Q9Sa8/0LyeiC/8GE96edm6oE4OrjGt6jDToM2el9IxoMZ3SKvvKPxMhl0GFeU4xZeKi40mi
3pLXETl3/lqXB0Vq496Isie/jYd106osgUqRErGT+UvU9fyNmpqx/qiKYDtY7tEsa+oRQiELmZRi
cm6duGgcsjrKITSL0MN/DL9GgO+CSNGNa0Jv9ef5sApsfZWAMfCqsvAWgD2OGXP5LcrCcpPVtXqi
O/hrj5P81152GgQ0SleJmeuqqE6wSrwZpoJvUW4yt4QwlUiJVlhmR2JNiktSxk+qGks0WzPifg+8
ftXLOya2XLBxKum4X59QyYsWtoY+AuiKsjTcIDhmvW+wGsnDivcZxSdDFnnz7T4J6L0XBfbeFkBK
bGjtIw7gXCq3Ir4Wd1NzNvTYYvnpfH1EWWAcja4/dEXybYxG5ZI4Sv0Sm7t53IN6rD3rh8mrf2pt
6GEbQEjEBD/XFnhVlyRZQvhQchXGRBq+O2n8aHVru9CCD7Ni8Y94PD30QyxuOJI36MeZRlG0q8I4
F2B7WX6Ek6C5FcdPis50zUwb/G+t3eUbWxPGjjxtD29maC0auVIo28zZ1l6K53Ku+Bj3n6BQlJvG
1Ckuukh5botmgd2S7u5UMXByLT5p7ovWEBh7lBHIxQY6K7DJ+hI3aqx+SLJV4K98W1c/ojZ7m1Uc
jejFI9EKjqmcvhaDudvTkPcy5ehii3VxytaQjtwuEHfXtZottXi0ZV2X0fhhANQpBFt67bDUssU8
tSbZMb3OexmEPEdbNZNFvR1zXykqlti0/8yzHxbPOOrNF101wBelBvosl644SIOWy/i6I2vq2Xe0
T3SqO19wL0iqK0RRengi4+yaV7WtEzZ7P4nqVUPVscMYU2I3jDezVESj67qgj72hvkjuGpEDi9BK
xrdoiu+N7dMLjkZqirhdMXp3d6gY4s2gY8SNXGacbi/XAzR51vP3ZP7azIeOQ3N9NLK1OWTKBd9m
cGn7ACkK1CIopbQj5dKukiNvJ/eSzdd8vBoxC/rGxctKfTu33nt7MNaYmOLVfOgEpb1vgHAQb869
oR1/kt9ERLbUzblRhKLbD41L5On1TVXdtyJBqJtWyjt3gENfMdSUO+PkjFdCFuLFpBqenIETbiIX
/fMmXoLE3UbosD/8ynm2slF7GSpLX5HfZx1iUfSnJpt0rKeQ0UXBqErRbHep6Ep48sw+OwJzuqcq
7vCYLvSTQjIgTY2M7GCv2A11ILvrqCAqND+ETVRovHoamXFsk2wWdfVN1zuEGjrNSvBddGD5VzYg
gtN90xi3+SYc5yh1atFoLFCxY2Z53gHR5wtdK/UBbXZyMRixQd823aUuc8ND4lzOKDHh109lsOKb
me2MoELipfK1VeFbX7SaPDJ1UJvXMaOjqavHslOcnWnkNimIUnaK/oOmkNqSKmUEB0eUwXm+T04p
0ijMKq/1AJV1/kKZJYTHGnvDi28LUoawugYTMM14/nrKL2ol2ylfF0Da/+Hd1Fttw3JyWMx/A2fQ
3WUmJX0TUMAV0YAZIiNLf0bEbh4pyC9aQ1rz4Azi1JuUyNgW1BdGmi5nmGsgzpaHE2tfX0N4xa8V
EuTctEsy5SY6hzZdarlq17nsbyrR4vSWfbbGEK+jagS7RGr8tKpK945o62Wsc8ksbWW6kMaaXCKV
82/+8sxPANWGCTpCkNQZnpwaBVrEZLi0fDgZuj6ynxuFG0aawhdxKt6s7Rt0+6UGg4C4g9ZCNAyc
FuO+jYxOSItFgVixxWB5aimLGY6lO5dc0gdHq0rithkYIPsbr2YLg2ayE5ItdDB2SA14VqpkvInN
mDEiz9s3341VyOC9cm1sU2o4EK8Oyoum5Pf5M8hyy3xsAcxHXlTuRsuDDo7Hdeephnv0bZS1TaTV
97agPRLSU/1WR+Yr4QlSp9XaYMItmsnGWDonZD1WVYIikRfVasBcQJmaXDEHim0XjmKralVwHoJ8
1Uet+mAGlEiC+L2N7AdCUyr8VyHcesltO9ypUWcsyZCJVhU51mfFxzfmOv3uq2KFZ4lJLIl/jq1o
sIPjuBVaH1z+2rgFE+1RaX/+9RAmq3UZduXRSUCnzqVa3jPGVBMoqD7lzDJzwm4Tzl5euefPe2PG
JCWK8LJxevR5BVKirSHn9e2toCONYdronjTa6a6m2/faqeNd2DnVUrHw8fYO8mkCwE+2CV1YHpFB
RoBHh9murU6A86b32sSUbYOa22dxRfZ8pryaxOOePKxFC7O3C37TQV8ip8CygNPy0LcURHjXtSej
dx3IAhUxZorzULD6XQwEOT581S82jX9oWv/60lmNvRauYu3fMbC9Pji7TtRbIadLGYX/Frh1Ds+e
Q81kcljS9mEhVYysmtiMf+5NxsSVv1W3UeOiMLK1b1SAZPMQFQK2VUTRJkIC/W1MLGwWavBR011B
oecsReO2r5qlvTTw8T4RYy2GZCTHVMvQazvMxgT+6BM9muLVofk40fx6tmwa66bpltgjlM2XiKfx
9Ztf+duUs/WUNFx7pLqulBtvFBa5KN1mvnTFpq4udY+gnCiokG9UGEYcV7YHfDzPDPfQfqFzZPZi
nDt5FBJweU10kA/kbzHKkYfzE37kPpD326+CmNix+W04jKrX86Emu8iS6EGXNLqklYRkyNUQ5Krk
lDb69/nI5PrKAhr9Ukb7eq34U3f5a0+JZF+dbNxlUUcQAgvbwzM1fcvpB979LngdmyZa8L0rkeKx
R++Z27jcC+VjSj/8ejbs+NWyvvh67fz4/Ir5tVkIpToe7M+a1sXWdKZ4pbmJ8Soigx5iAmW2z63r
rGyIehPx5/jSC7D0GtHf67lwKsmrXatMI5LYmWRGFKBc2eD03PHSKgQ+2naY7+aXNnVb0jRvY75T
BBZ6ehccwrGID7YO/iJRWA2NLACeuyZXlile4TMQD+57KVyZQK0/zLCuXwfBBVjq9cdOBoUXRrwj
LDQkFXh6dBuAl2kXJNegGrujU2bE+ah2+lLl2l5Bd2yqTXkvjKh+YURlJ67ynITCf3Roh8yP+h0o
Xmdsny1Nr16SPp6OSF66h5Es8OfJOPu0INb5JNXZVmffNYcrKHFyzgfMh+c6CpNn4DXKBqqTspkP
hyZ6nl/QuFJSZdo2mTz87/M/1Jf9hMhewtg652Nw8Jv5TuWvXSdALqhp3lEZCmQp5K28h657Haaw
ecqCvN4PDTLKAnjpO9oCAC5+8M3Fgri1FdyWZPqVL2ZANypCs9T0bwK6/Y7YUsbC8lCJmyeiVJp7
1gztuSVTEuIljwdePUJrKNPjSH/1WUtpkiHdpfHqn0o5/W0nXdntcd1SERdMvXTUGrs2C9ttBZDs
aFjpJsl1PhuUeMv58ji01IOVQmKigbyItV1zHxMTyJCmxj87IkJ0tfnks5UkgK55ssKBtKEgbxZD
pIKqauhvJK3rrd09wk/GKq1fNY8ACdVjllKqfR0rPp4HD4540Q7PSlnQyqf6v6rBaLPSUKpjFnvK
jl/W3JIEYJ3GiWKsHPzDXFskeRVdfRov8xEOMtxfTWcfyC9FN0KR3ut4Fax8rO61XWlbznxn009c
wQrWjRvKMXtTO52z0w0jOw85zKukV7SXTAw/Wogc/4qIdGHx/jmiaXmAQRIkffDcGx0i+5Kbj87f
+VDZA1EZWUIic869aDJa9dN9G1RjWnVxqRypAqhlW7W6tVyOjxnpWctKiOo91bRdTwTIS4gBbUsf
FUY0lAskqT6Le04LjbRgKRAKHRNZjl5wE22S4I3hPMlYbI9qGDEqM8kRqzGAIGaMnvAxylAqI/gJ
lxXeeliTRiKefZOGp1liKQFvOjwYDRO+kLlGg16shRNzYLJfwx7hkFbAsPQQue1I6mrQbhBs23rw
3TD1DFtL1lqaSY+rtJDtzGXH/Fg5vjguRIcgN5O1pjrRvR/UaWfgPSV6mCHy/FhVlt+LMEHnl+GH
7xikBCvoGxpDL47hjEpJm9Tst1nxbXYVtXoT7Jxe2SqBhvepSqUcTJeJORQxLSC3fNEUyaEsrfFM
EJHCdMot92B7MNy16UvRqZDQo1KsbUjybwJoUF4XwyWPXClapjiLS8fYzIpgOHArsDXes2XJ7AWb
6a4PuD6vs1tqx8rNKvX2iLTkXkkozrxpjQrveOKdB7BTL5xAp4zh8EfmsGQN/aTAZmvYh8BUQJFk
bnpU0pHIlz53H3SEUTKLVL2LIMpxWcLOK2PtzhBZu8cxqiNEvXjw3PJ7/DhXqNTPZFafkvtU+NNa
T2PxmglIjF7sqCRkNc2mGQJmH1g1xw3hkIGGDKdwjmQUowBKM6KTo1AqBrekI5ZHTiXmIU2l1HvE
2s/UIMgVx2I8xw01nz849tbAS3GNYh30oc+ttc/1ZE9WfX72C/Et6ELvoROx/TL/D+gP7RdWYt4D
IzjnQRSDcQkkRciP0h+CHtbC7kRzceKGHmsdrKvJt45AmtUVc7N0Ybnuc2tHw4lo5+6pUR4raJXP
EZXfPg+z7pj4xk0UTnXg7eCAgZHULStUFct0ju5mMrqgGu1vpf6eCg/e1eAr+7n+MYB1NCbK5FDn
hhSTf7a0k8CAv+Fs9F6gDbXVeqP53j2sqM51h6TEKEcwNHUyi1v0IChROC61ISzf2gKQgtfp6SWR
d1I/1k5FisziVoaJ1J8kXY+bC22l2RfvcWiJo1mT90EQY7DtegvqZm4/x9TS27wmlWzeC+mB4Gaw
y02Hq20T4Hr5jqAlb/uFOxkB9E3111OtwtWiQuBHlThf3wDmxZC+RHvtcj/YK7qmgwsb4yeIcEG8
N7N7qk/jJVGSDFXFALZ5Ur/b6IlPBhLJ7eSad4Iz062DfvgBGY32nFvlp1/G7aepM6Eya/ExZYwv
CWYvbjF8xq1NNVITqbXhO13c1BzFtUr69k99Wua5sH4OCrI23R8dBLbo0WMIWzk85pUKvvS9+gQS
VbwTKeiv9anvd3or0cudl+1DARfTLtLsvTWgKMuBQB4Za9SY3xkyj/fU6IhaA0dDGIw7fgtQSeZ1
rzzpJmJKa5xe0NfWx6jWEN7LFkJRUTtzq2pPLqQ00rxM1oI2mksb2+A67MEZL4iceXa0fkufTT2r
uuucihFkAwak8KNMUK/m6q3RW/GYlW24wu5nbFs5mtK75mxw8bobDkrwNLVu3DaDBdbHfD+v3hOF
XiVmstig4O0EfqLY7GNsITQypTsrRYKBCwAWVkbYNHDc6UXxe5+MwUp9yXyUhUr+zmeOVtiaSCcR
qMA7DY914ZrRXTNlV0u/WVPCZVVU3j4ZaBSUIYVk5tBiTfQFfXHJLbSSb6zj/EPsFS+umphHhAHU
w3JOmNUELUeIKUgR8Z9LumynyiPJGujD0lDt49wRcCGe0WyszsVQNfdi4rJmTXq/pFqnph9crr50
H8BHmCPNnGJSt1nqIXUdNFfeSr2vz6viq64gBry7vlXctEI85oqr3qI+vlt6zdWX0Ih12IY4GRL7
Ux1S/1o5mXn3PO+ED/LNT2VVXGLiYvnxFpe0BeLYFNeWOf9DqSMmSZEW4eRj2VmEpJVA5HVh68pF
KRwJXNmZcqiTW9tX4tK0Dtoj/qrPSOrA3DuG8dEmNu3KKvs+dwrBVt60oCZ7g5Sni1d5YtOFaXBI
E2TX/ZjUm9Ybg6uhA9wfOpKJSiBqaz0a0ifqChqTPh7I+ZCWGm9VQI2xAPnNKzld8Nq/DlV5aFR1
CmXHcDft1CiA5j2iYjH5reaTKaRLTHvVBYfVaLuvD13TqfemfFQ2s1GnnvCt+UQ+zt6dintJ4edQ
6GWqVyFzXOxOJTpaMVucJfJBFVc8o4SCDEl5qCtWdKE1fKpE4f3qFEHxJFtd389LMaPo42NNgltB
WMJVKaNnPljlhfQbfd955OKVJr4ivyVx0km6D7pd2EQmtXpsilo9N1NyNKhCi0Wnk0lWW2q2pw1c
PfrUUnu9gg6pkiyvo5w+l/QJbIhTYQprPR63X8dkhCGMIapqUZjE+kQtcnQdmIexrjJ4O0BKxN7j
JmvgvkLKUSQrJVeMR71wlLNPiJYLVHReAH5tYoWloJ2+WYotB1ssDOf1o5MP3jp1cTpOAxwFQpeS
dYgtLGwbWGOt69oormjuxTaBsiIMnTcGg1s7DKHwSxWhbvOtdjsb42O3CjKm+FxB6RzYRIHWSW3t
gkStlvMlxM/pMiRBWBxqeUXROpXrb5TdkXjS6/VKNE2R1W4do/aWc7N+sBmq9SRR7zrXHq52I37m
wbhordp8ZWLrbCMU3OuvTgh3jqAMnINXTxmKBTTFZAAZ21nyHqZPI6f0EiKL+VIapIVklqvt5sOa
SQwYP9nZ0UPrpQrMVaW2h8Icwr1GmX7SuSgOiFBXRcX9IGwIojJCLhUOJzhKWsXIsWdUWbKf+1/u
iHoFWuhhPtJkN8yBb7z0cKkCUzT2c/kzb4Da7ruiqM7zEcFxzX5iVQSGPmm4e1IqRZrIadSq6iVP
vYFM+KrclbWm7KpKPBqqHHhK+V6f1Xy7HO819uoUoUAJoErOZspIgfjMfPhmQVnbM5nAdyYP5w3y
LIM4QIBxxkhgsKsz55u/Skk9niLyv89fX7Pe5SdbVvb15PyKloG+zWzkPB/5MYuLsSVRIZyYyap6
hrVuCIjd6FkUVcwm2xUSu4M3MKbQy18n33wG5ticmMdOGQqMf3cvyMLFSEJwR6xicjPTzF0EjePf
E7JFjnYBfBKB7n1+yO/qdsN4ij+9fMX8hKFkKgqnKd/Mj80b1BFXA+MslNsiAf6pN+42BYY3lDoT
TOBkywlvpiBKLfXOZIJlB06/vYJxiiWbQ3xIR9pMz4DnGdA4Rjngbs+ZihVlHqB1o3Gae91SYaaP
UXUw4QnjGCzfTVcHbistJKivkmVYRd6+G4L2NeP+0ZbkJYSZc5+F/2nWH7yK4QFfpe7JrUzKSCGa
FUzFR7sDOEzNiyQQOk0ObQblNXjmfepZ07a0KiTztLGhVcpN1LW/9mqgaTuA/BgnvU3l6T1yce7E
s1naJbJjP5n9S1in5dYhXeShzPvh9DU9lWb5eU8v07vqM6UyKQi/HgoTQmYnFmurxij1s3xXUHG9
azaTiMzGu6pFt2p0NzzPj88bRdFCVqBUsIXmAQQJGUGoWujS3NdfgjhXdgwq1Q8lH7oN4enIDKMh
eZv3iKtIv/a+HtO58tKoeVCzqr6ZIV3ummJvjXMr/IYVeVcKrdoy4lHROnYbZczatyl0PSmFHo+Z
XnUnYTvtMjZqdWnGJcoFb/ouMhwW8wW9i9DAwO5mTZfcwgIJZ2/vU81z9n1rilMrN/MeJp70ZBWb
r4MhMk7ggQgiCpG46bN7NjQKlzAOXJZzN68a4+921ecn08mbDWzubkUaIOOZSTOXNP4K5vVCfRkt
137w8sY8RIOjHNOi0mgtECIxJu3LFPViJ8KaK4RsKgWZSX9HoLLPafR7qBK3ncV0K6gDDxfBR9U5
NPKx0OCn8d2dEV64MBevJoJ3l+nJl03fSqzbNCX+va/aNXF42qGnVCvX+shdoVbfWQkQFeKyQIqh
BzxojY14WG4MFtCH+RCYKWfZYMO8kPPaIYu/+5ERr123RLWuYw8FO0tosfzHVaaFh7Zr+13HhOev
h4RLKOO8EFZLC4OdLPuQmYtdH9IRnAu/+bE+dshIBVyBGIe8MQxDrZ+LXRoW0blLiEylc6QC9rOM
vWdilh9I0374GtDNx1y46NSq/KmyIDC3miumo2n7Ec1cZhp2wj0nHft6b+RJfzYhZVer2mvihW+i
Piyb/goDLDkhdL46YyJORmcs/rcClyljtJ6u1UDSWhC6MFTkDGpu8M57mSNGbBKobnS5GUmuXpqq
K7VfhVT/pKXPIsYL7Uc8tPqzY0t3ouk+mpkqnqfi11EuR0qG2g1HK//J5Arygm37Z82fMsBEHFKl
XNJRs++qXMKluXnADeA9irz093GGsDDzJDCyjJwNupRqEVe9vvKSCQtJp8sANDU011qiYKSwco1C
L8WTZrTWr2OHumVtFma30NrYuTopC75U8drlQE/zOj8G77PfqbRSiAWTj+X+QE0PPFKNcjTr3DL5
SO/GVGJpNlR/Gyvur72+Vz4dBhRbpkH1kpag+xYwjNYyAgwoHLqLHxWHojfy9zG1He6X4fQYOhN8
mLHt1gpSWfoQnXpB8IpUoNRRrxrwnhPXusZpjBoTrTchSlZkEhpUospuozXyQfg2XUEaEvKSgys3
8+G8mcIaOv7kXYHa9ke38Tq40uyRmgm5qRDDwcuwq/JwoA79UfFsRCUzO0MhBCOuCdJWSzT9uVeT
ifLnpomFcgoBox0bpk2ESUKLlPi7rBgAzyNnBvitLb+uvFaQHyd6bV8FF9Yg7rEqNrG55GrIz92O
UlBIfa8tUJBZ+1lCU2oUBBqrOYNgv1tNPt38cNxlrNZYZbjt+D6WrEsUO9duBefXInccTITmoN7m
JyxJyjPKxt799dhgTVfD8Vs6lQS5ITDSF/lgVxcBme4hjDRvjwKiXsQ5kYrky4nXwGPCHKf9Ezej
5mqlpNnKhyvSkHH54AhHWL0W3E1fIfDudBABH41Jw2gUjn+lhrKR+2T2EvVP/FHXqIe4hQYRCqgB
Lowj4SIOq9tNmbfOvrLkZd6RDUrSXx8VUXI1tUbn3Wh8InVxhVkMK52UaKSgHxhumwaj55jg8KFk
CegbuMBFGV81Ww6CRKaA4aGyr3HA/szjp6Bp9E8GjGg806BCHVxYK6uhCQ05pziWLNFWJHz1z0w3
pYfQ1T+n7g14iv9T1xxsK0X9zUtZdSdMMrE5xdNNEFq8CgyWswPTlQ3fIvfoTZa+bSAx7pnODnvg
LMqWMNEBkbJVbiKPoAeWYg7DjyG52R2ru6Ae5d1MuzG9BvAZ1OpbJXSm2nHz6UZkZ4LICR4MQPHo
6fTPNClfiANw3tTQoyPGJPgpdBp9mXlucKV7hkqC4vVoQ9DbY7jWt3Z3ynLFOygRksBxLIzjvEcZ
Lo4+oUGbee+vx8K/P+bHprWnmUkO7pDtOjpYWzOyhvM42MTZTFr6HDDhRgzgxT+ArzMoGaBATsBl
/HjQPlj0Dg+6MuSXUliXCD/eEk1ZdxERA3Fh42bhS+Pu6Zf7W/AiDhnSQOLHwA0uJYbj0cQR79TN
sKfVBWDYpk7tEbdw/qu4hXAaNYXr39WSUxc6Q/o192PV0yuhcvv9t//453/+x4/hv/uf+TVPRpaZ
9T//k+MfxHSgamZJ/ffDf55CUrvq/F/N/L/9+bL/8qrNZ35+Tz/r/+eLnvKU//7rS+S7+fOf5af/
enfL9+b9bweEsobNeGs/q/H+WbdJM78Ffg/5yv/fJ3/7nP+Vp7H4/OP3959pSG5P3VThj+b3X0/t
fv7xuyM0yzLt+cP6+qzkz/j1Avl7/vH76X/+D5LH8//j//UJfu+P3xXX+Ydpq65m6jp4Idu13N9/
6z/np3Av/cPgEWFr3GRdS+WpDNp58MfvuvoPodpCcy3cpJrQHe333+q8lU9pzj8EX3FD1YRr2yrZ
Mr//+zP429/yr7/tb1mbXmnANjW/lMkPKb7+5vKXNDVLFw6+ZWwvEAuYrTg8/+P9HsL25of9txzd
uVf7mb8zVVL3TLtbZ7b/k25YiLOFoXrz3QXAtSo18AFDSv80ICkPGvQF2vMNmQOX8AhRTCsZHVMO
ARt4yLJMCc0Sjb2l0Dct9c1Lf9aqchj1CVBAzTDTVPTPQJm2JhFKy4Sm84Nh2StGnUjo62/AKXdT
fE6JDU2YKg1FETxW6oDtwOb2XIL8HJnJPVRFLwBjAbZo8GK6xNFWBWEh5ZCyknedTY3VZ50EqbZC
k7TPVaC9dWwt/NTRN74Lj7w13L1VqtxbW6aezDxA/Nu9d/P49i8GCtltbHTJE65+eOaO4V5NM9zY
mCMx8aRvilNsyYdt73SycmaP+Y8ajeVxwsJZobu6KXFZbyAA2NB0NH3LiJbGPHzEKlWJJycU23Yu
tcplqq+0fe4L99xXIMS7LiHtyi4TlqOO7D/kR6eIva3r9ukmmBTnorpiVwbat2DK05eoBKHoOyje
Uq9YpQKDiuY6Ojw2LqKhfUU33L8StrZWVK5cU2H4u9pKLmahpbSuVNAaBmtPZulPvW7XR8iqxF5n
2ZsHQxZOn0LNz/w5yUF5W3X2kIYKAVk+ggiV4LvYEoAiMIk8+HDpNmpEw71TMoghMoM9yJr82CWB
uxr9sd0yZiJfCWrFsmZRc+7tuNjryJDgpx1Ml0ipXnVvXmxGp7ocL57TBzcvV5EjWqLZ9mFNjOAU
KSsdn9SFTNur1qcN0wHbWBmCzDBl1NDOVOIWd71KK8tHDaFokg4gwpVd8ENSt9t2hTqdtNDfFMR2
8v6mHVxBVCXEEDJld7mQO1UClzJqLpbI3xThmMif/WZdKuPSqvP0hAU1WY3IXFdQMpyNsCI5GUOS
l3h4vekVxutuTPsVv0RDqBGMN+GzKrMBJKza0b87KcNFEZKv4k793rZc56HW6cmMdUe7nAUR47Pi
pEhkRxolj74UZ1tXq/eGJ74H65wa92pE2yqqPhTS9i4GksKd4RPC2HaWR80bJ7uh9TY1xHKDb81S
tWyY/WYs8GRnzwRFkW7U5uQC8SNrAdnN3YJoSZeVqRFpS6+vZ7VXCe0VXWS+UsnnIyE2yiBjdys0
KkhN+RuuCLRRIQ/QQmzdmnBN4hyQY7Ur3XE+tNFEpmg6wZKkF21bVmTqwTpZ1+WV7FpGO0O3Nk3n
fSJxZ+1qRLhWRBDWgwcndioeFYC6O2PyD3hx+NBtstzCmECM0OudjWqZPysUeKYzgFZLGF+OJJ/3
cTCwhgjSY/BAgLEV/muQ7qiAcdEqkM6Lifh61vOIChBaF1gJymRl0anD+26H29gxwOkiRX6gpDlZ
jH/fMFY9AIvdRnZTbzvfRkjtiGNG+ag2+kBKSEqTDxetSYAjEcOd+RMc2AOOfnHxVmB1cB2wuCcr
ETUTY8yh+YjOPi92TRJ4SSpN06ewxnBqL7Ru3DThBNEditeeIEBTi6xT5ICzC92dQuOuzAZ/Ceki
W1bepBwUPBoRSWbE7dbMJxOS7EhtSLaNNZrbiYIx8LOftR0lR6tnIINMDrq4T0K0oZXScOGLBT7D
YN2ZOVduXyObCySI4QSvrFiK01S4Nsku6FuSmGrFOpsEsV4sRpVGZWE7Sw9xxApC8oz6ckiOfUs4
nYudfFtNcbtMVYIbAewRGGe71Zqexhuyg+TR9KObVZf5excgTmbCl6dxsNKNodzqKYYBrVK3aFzH
g7DzpQcCivA4pTlEyZvCP3ZEc1Ac0aBmAUQbkWnZ1+Z/kXcmy3Eja5Z+lX4BpMExObDpRQAIxMiZ
FKUNTEqJcMzz+PT1hW5WpTLrdl0r602Z1SJlSUokQTLgcD//Od9ZbPLM7JESX83mw0Dn9knXlEOJ
QorAvimN9fYV7S7FdoJjS6MU3svKN55xXiDmCVMS3R3nfmi+ycx0o0HqlKDMLNBVw1TAEvJczJLo
EoyAXTsUNMe1hkE9Y/Z1xA3bMr84l2qSOFNPMSnkK/tp6QNC7kOqNb6DDQ3jCq5A13YTfUe9fbZL
6ufQ1N4suI7Pib3y5EqTo5Hlb5aIealhToAO7E4PqTbe2jJutulRvyiVPXAXHMxs23hjJawwNhdP
RcvUkexVaXHRCoDguDTgxevt6wRygQkHXBhp9PpBzN39aA1fec6671TxZe0UoSTy2h/mMG0HeLtd
WVGC13bYeNQrkOHyrLdfZsXwqy9vDmfiNouQIV1nRdhvxf24dOHAVjWclu1r7C7R1J1zjyIa6hZ6
ujco58z1HzU7mQj+D0nO9VQ265fOMKp7ZVEBN7BypYNqfS1FW0xkq47dpL+PhSYPbm+Vd7gWfBdr
xYHLhak2umZgG0V3HUv7BQ42RetdmZ3dguJnjGFGSJqebuXc9B45oNYnHOzlfSeG6UTw89Le7h2g
M99Nz3YOZVaN2KDlgSIl6m6ojDjfMKeHhjmiz6SqPzvxrbjeyAt/9gb1lBKIeTCYJBVV9ezkg8eA
rLJPDXDCncUwI761G1DiZfmVjpEPa2V51jRYsn1lv6VGohH0afAz3OoH+hk8mL75uqlvez2mgWkl
v7n3dC1SndHdZ9UPwa7yIEbhnExaZaDQWE8Uutq7ys76u5Kz2NxqfeiB2KRpXAlSJXF14EGY7gbC
x5wPy2Phtca+pfo4+WywwD5Wc3mhXIRqqmwAhuBWK+sJF2lW4UKhIvO58yTc0LKN5izUZSa8doC6
8G5RvREl2vyZH9UdQEw3Is7a47XR0wexuqxDE/T4uN0iQ7rmHlwEeQoPp35CyGuqTa6wUM5dk3Vj
CBGCvq606unK8LKjK5PqZGD22NUaYReNXxE16aXA96NN74oTlncDu6q0ZiXRtfngUsT7nqh1x/Rj
Ow3xiJvlpoL8/KOJVXsApUqZT1GChKk1ENHg3JoTJYweNfTf5hz3ScvPsxpKHL3WopPda6lzU8RN
+7zNHrDSbMRn7C/1qppPXM6Y1zWaTT8/idGWh2Wl2ApIT+c7DJTPOBeGT+bEVE93iJnCnPSVUX9j
5gzRZh2dYHNm7ZhJ2b0L725wlLq328w42M2q7/W10CmYMIy7ptDzICukg/I6U9GWDZRjTU0OSq4i
XIZS45uFWt4TOXxpi9L4sRA9meSk4W7fRoYDVRLmuMmOc0xJ8+qlFKvEjvqilq+x6aTPanWellTQ
ioa75hKnfI+ZYKcHJq2+DgUkK6um3t0jGqDNPeP5EUPUMFTGRVAjOYkF3dTcd42ydkbM3La1YlZt
g370bfssS/mpgdcT2HKLn+2b6EcH3lvjKXAzSfo1Wzfvss7wCIa6bgkYwxPshua1H7bsJat5kDHd
pomS8kioEE72nulsg60JvItXnkbsC8FmlsNZLNOKN4a5m6QeIQJ4YfpzDo1FJ0oaFDGl4OZgUmtV
gpdF8L83kupKvvH3zZHqqQdDyNY0MOdUkQqP0RC1JQ8x+sjTLR3pwxu3WbFke27LOA2WobX3G+AB
oY/jrjRt63nMY8zAuhUqFcvQcpo8qltW8LgZmosC+Gw53ZNUtrxTtQS+OqXWfiAN7tMrYe2mQoMw
3lJf7Ti13Nvd1tw5XhdKQpW0aetUcC1wZClJuM19xHkjBIrnhS1WxfjSl7Lxy7hzH4X5SJG7E5IC
LHejUpCg6nfbZK6gtYDHMvxW4Htwzqi4HMOmnSOdpyk1a4ZJOWD6iix/NZTUjlreBXnjEXRZ1Udn
e+GiU/2YrvYLkUS2NbP1JmmSZancN6m3XGsA0pQpDudu+pJC27gmcfY0aRBsGkG+rB/aeztpvnHW
PWTJ7D0Wi977okfy7GxexSwV9a6YBkIDifq8mNu8yzcByNOw9eOctdAbiW9lDX0W8ZJfweaQZV7n
MIHrweYEvBn54vTW48KLgJDtaLMhSPLqotHUVbMIXBl5mX6cqBjAwW3znc20icFK2AnDy8LKIQDd
556xXzoPc5rVGBgjqDKjrqLeaXEDCnR0YP5bONHqZnR3accGbEjc56rpT7boL4WwvGgyet/RNaYO
Uvxo8oQr1Bb3MvCxB11uJ8cblj3febIyEpkmY3nM4RPuWh49NIlCI/rv6zP/XFT5VVP5/5Rw/gfq
MwzqLeu/UmceRzSPr9XX//NU/0Wi+eMD/xBoXOc3ia3RtXQPlp77U2r5Q6Bxvd+EzdHco/kZp6wp
jD8FGvGbo9sO6psjDdcWtvOnQCN/c2+fiv9sx/bEf0ufscy/yjO25XoekAdPOlIKz7P0v8ozU6fV
vfSIrNHVe8A/FiE2c65ziHwuJVgqyiHTrtOZjhHY2LQr1lt8IDXlsrQWpRP0JnTstzpeLAqymMzU
koexPUeSLBuN8Oz1M9Jw76lkBKQ70erqAmE/AZIDdhL4H71lk6Jex6YOqYoxPBinbra+FUnxNkhw
fgwBjgU7GM5WFZ1QXZUGZmutIdL9gcT4cP3lN/iHfvWrXiX4uf4qV9mWB+3RdXRDZ5PmSQ997le5
agZG5gGBERBmsMw43Wheyrh/pZoV0SfRjCDXte0B491TOtymG/1yENp4tsrcuXeHfto5FrF8Klvl
zphZ5P7F5f1NTbtdHr8rj2vTbRfND93u18uzOqOEKWVvEcTMelcbLMqgChoEfXlaKwEJQmvtEAjx
h8v54XGQJxJOWHkxF4HXSyK6Bn+X3trdb4JDal0teyetaMLqZOX/i0vVb9fyi/LHtXI49RwM0JzJ
8ZbYf73WpIXjLxeq02NMtacMUpyXme9UpFu+TMzyfsOr4DPIB9tuxfhABS1WdSvFPRr7Xpnu92Zx
r5Nqi9fGzvYODvOdlY7xHfNyosgDZCnaRrSotmQVZFuPRCayb+uMZUqHd1Hpd9W8XopJjq8NdQzH
jjAOHZDew5zcntZCDIF1QxUyo1H7ZIBfi8nhkG7OF7ehoovIYvVqkgXcYx6Bg09xzI1dAObwZJqz
gILYEvZfnQEK1ja9uveVo/tGl6d3TDBPZlM4V0n9bTAxWaA6MaW7NConZuqG+EQx0eZLPTZ2+Ehu
Q4hFnfRGmgG5RCvSqG2hxnbCxLQI0+9MuZyqqvjUdTExZM27XyQt9BvQOMBa7rWCL4uW2zw1d8bU
OrvKMGHGgoZB8BhP7IeNq40Ff9Aq8y4zidhro6h2t4HQJXMCo883HM4esKsxkyGWSJvixvoJKkKk
GXQQgRWqApsygn/x8vjPN5qEHWQ7lmta0rTEbWH6RRdebdyDms5KoWTGeetTjrp7q0EfoqetWYyr
GnE0aBLwXpsHjqZTpQFuxtM6+/oxzY126Rv5419ck2fd1Oi/vmY9neMZVBOuiRaHv11VLPuCIwNH
Vz2xiC6wga0qXotECeoWkxRj99jB//4JtXlXmZwWx8TP1YtwnzALRtSiBMRrQrXgSb5mxxo4Fq1A
O3CeFFDSYFkdUu3JmlkXOeym5ffUfneKDzaVvsHepVy6IGaql1d7B3YkBJRDY96srGMAWR+QD2xh
2gNj6uT0mTOlWZ9bZw4YHQayfQRPQ8nnzD2iMAckJ4Nc2gIQDIz8ruV17raar495UCfN2TDMo1yc
sCVoR0SZoLQTzvEdLYrs23wCxw+E6z7jVo8ww4RZPJGcYkOa21+32uYRYYaJ2+7I5e7o10M2zaE5
ewE2IMyLX1udsLUeSkftcgrnzcH1a/jbcF2Z3dPYy6EAbyvELjQjYFu02ceM/AuQZx5lCVZCzsT2
u5k6ZQCKxCmpHFh2+rSepJLfmpYKAgfLY9K8yVSGo5uc7KkmhWw8VaLwPULbmgnEzuDUP0LUHvAn
kUqmHyzIwBoQk/6+YsiV3dVI3BsyMGwUAZjy6lJiShR0V9ioDkawtXa0lTU8lpyOCyMYkzmqVm+/
OfFDUeihOajbFw+XmW8iI+GhH1ywU8qzg6K2whzZddDyYJx+N/mka0dvIX5os+lOpudRX6j7uVv6
iH+R1y+RnEDxj0lIfikQF5FnoWTD6nUG50HlM5sN7JlX21ZR78BeEgWsn2mTXpHDYaxMdAyJ7Yc+
fgMGiVoFR4cf21gcS+uULGkgaMtNbT0oQHgNSUMWIvdlPh7IIx27Bqy+HP0k/lg7a1cKHenV3tHi
ivp5G4IQk91WSOM5FZiomNJs/YXTu5fzEF7dANfJ0S1VlI2nsig+gLQ+LbU6uO1wULVBmKmnRu84
cfY3iuboUHICAf3UABhJ5Lu5KHRHjbuqOcTxG0ibsJdyT+XVUcFoKSYsePSyIG37jmbtXSCotawi
C+66RraoZ4fREBnzmCLkQ3mMZzNsCy/iiH1K1jpym9/LGcY05R4jzV1g+XctHMk2XOeVpsUzu46X
WwkCqcJT27p7tMJwXJKTYNPRQOTL7EchnYembZ57B6bG2PbnmSqN1YWmfy51zPubFyUx/OzNb+ia
qqHDoibSw1j6i5ccqGZDY4FZ1tT7pH2wls5vyt7H2OpT7MogheIgHH8a5059ov6Fa3dAaXQlPBfb
Pa8OqBEEGKTLnRz7iObtsABUmm8uKOmFX5KK5ln3V2oWK3mPldFvE5q50+yxVdmZjuWbmyKYDFB+
mRl6GwFyy/pdDg3NtKPv9ZKTbu07DLVGaldLIzmuhXgk4x6p0TgiC3yo/qjWZ7OhXLGX6wvH0dOo
zDcbJx5QeaI9lBsUC7SZng+/JmZyFKwgGhCXZkxfl6F6MK36PanVF3PoTpmsjlVO5jiGElayIuo5
6A27P0DAeuRYFE0U/uZ8Y5ZxV6tmj4nr7NxOOenXuREP26IdRUWXVvlseNOVsfez8qbPRmp/37rl
PNX2a0fm3G5S/E6bfVGG/tRrzhWTPVnnxQfe3TO/EcWdNWZ4HDD8Tcs5Jw9nr3HU1OKaeOlzLOz7
Lk4+15r2QhlHMFbjS19llzGVByMd9zEvBNCqJZ2lchgP7F98mzV05dHFI+WZSuvYeJiX9ExsHqF5
C+uqZiBD42u7hHKYQZHxvs4N5kxFbnxpXJLKlhZ0NfQh4Z3XTMdft8uNFVidPNEHEVT88lMjiwx6
cRmLupt5nCBcj3XUJeqQc1BVKw+LKbt6lnVlObzd9vsS7Ou0PrSm7psjhvhlPWgQwux6PiZpHtmk
6nJjOLU1VEQGAlv8inR6qTx5rhpxmmdQh5l7lynybTrWzCYLYDDT7vOFavDTWpPCMMaj69ZHHeMf
6nbY3XqMCpZ9gMdjf8m0L7PJaGJddsWggtgpAnMBOpqTZ7V+J09NdIim4ub30X1e6wcp3iCx7qqC
/tNQtyh97t4d8SK2h3LlNL6DQb1uAbFuqqdi+VjTYGw9tGTCHsbxR0kCFZjIjTPHv30x56g3Dp7B
6/6xkm+mttfS6gEgo88j3n1SN32QG5C0QE8JR4EJa5rTwHVzuetH+yuU4fh1y2Lsuu324aQN7Gui
kSdy1KT7KpbDlH7wypblzfJa3DXgnHZSmVDBRfNM91sKMqDyyUMZ9+lsvzO+R0hXATiYnrHQXEUb
jmrkX0judbQQW+sQb/ZqAa07xt7FUc0dKddjgccoXG4wdQSlr0g7Aj4Ltw0Q3sM4psmpJLrA9HSH
1FVcEsOieF5g1HKBQayzEvvJzV+ENu3xFHtHMBzHqsyHPXzkhRl6zGPKsJhvuahCpRUUhBBPzZrZ
z6M+wz43hosLYfg6MNLErzreQBcumsr8oyRUXI7WEjBL/si7l7Iq16PjVlYwV8Y3SyIU3mYqLUb8
criRzVIEFSja+t7o4hojr4HnBU5FtLWCXucc1S7lvHD0OneOzJiphhZ/bJQ5X1KXzr3Jw4IsreWA
R+5A73e7d3me70ks/55iZfXToomsLFuDfruVwDo4DXqBMV5RthSR9XmsPfetsm7xgpRSagxGXdiu
xEKHyf3dad31oDf1odTZRWVSvHReBx6DLUGP28k3zG9tWr1Ai+N2KBdfeZV1wOViAmfIUJ0s3dzl
t5VY5eRoOjcbw5QjtOZ0Ys+53vFLV78rabG7RQ1DA0DjkYlmFaxaozH7Bq1D+pzYvcNoVo5zgIXi
noyXhu5Mhsdaxsh1F9cfCJo9xQnHEcPCY0m9jchajjDz1O61qkx2+chCkerC2nNkuqZO+8qnzU+q
s8TBHDaW+4wtW1MxBpDAgkaqqbX1i4hXL5hsMV+ButwlQ/pljgt6iwe7DZLBtA8QxiKhHCZBzQXV
FeVcWg+O0zEudaf5p6ft6JD5e20nNw2LjBd62dGfpcpaRUOZZiE1SekrpAx1tD/VZl6yDWwwQSKH
RuiQ8X7txHuZxakKvJSfGcl1ZkXCJP8tYA+X5XduvfLBYzQEJokhp0gpVhcPqtlMrOK357q7ls+e
mb606/RlAZhwYARIgMISa+iOwj5OVPutYqsvi/YtK6eondvyEC/6j9ibBkyxM3UwafsEqOnJNSEk
VnNLW3cxvRuqUAcnvQ7x6lzL1CQ/Yedks4vhzrz9gYVyYGMrsLDBd6S0d3c7+FEzIj8S6aWkR1R7
6aT7I6dnLzC8Cmd+pn12eE3rxlicdMXiB5J/D39y2DmuxMacj0SkLB72yfRj0ufcXwtAkZnn4CLI
LIjmVXIbkQvYujExrhhluST16I9t2ge91jw5G9/PZHjFMdVnKkghhl3TZX3bJBVWyP3P7absB7ph
TpBg5tcGb9zRZiI+DXgkKNb7QoMYBsMya0KPhIVfVQ79Z9Wc+R4FKYFlWifmbp2PFGGFTVUEHBEx
aTrWvpjUfIFv9T7qisRVk32T8XJX0xOJlFtg2xk942FZM426skldyq2cT2JYyoMn6gDUr8cNOR9y
vB5+vBjkfjD+xVXqExN4TOahejcNsWeEm0WLpgzsIJuEyaW+I2KLkIEcr1a3eFRd/2CkrO4kbRrf
cxKmzQggoaGCpC1hl+laT/4/MEdRX7MG+biRNCCnuaKUaGhOXvG8zto92vHyJiz3rHmlr89F8VKz
J8p7070Il2hJU58HBvrtUGFR9NpzgcGXnR0xrdaT/DaSCm1+jA8k+GSovONyO0W3T/CHCMuXzcmy
HNKSM8+TfrMCpZtGNCla2zsl+GVCmTgnDOZOqyRnNE84n5ZxiTIe3g+awjTizD0Wl5kEe4ZzYym4
0Whj+oEaADOtKIqjWRaYFLCPAqJ0A0rGjeNYZp+LcakZB01I24NPmjN7Ic1VYFjwMkIna1hrs3Hn
2nMHtMhllkXB2cWqGAwCgaWExJKfoFwy1XaMq7nlDH9rHmPZSOBiZHmLDRw/zAtBUBHQn25/6Mwb
FqZ3O5YGxSPBeWuBx9rjDOVodFPCvPcIBW045PinNCv5REqTovoy2rymDiurmvbtkEKaLSjbku50
tTr1oy333ezA+tJbztR5FSCqqyhNKA7R07TemxlH8HGta7gJ8bVyEtSuFWNKZjtvMcTJy6gPxyoW
pJptvfLd3rho88qmtNePsVN+lgjp4eSyb0yEATpliB2C+euw12t2YrhZdpWWEfrJ7K8GrhASYuVB
ltl8Nri6nWBGz+L49mCbLfAnq/jK5ukwW/b0kA2OfSMuvdoGzRIWRAaOt51DCxB9siRpYw6T84ci
KqDy7kvlZMhaMVefxiMrmgdXr7ZWD48acP2y6E9VVye7WBB7K2kK5BTn3ins1sEoYn8AKfxtzZZL
YzfVeZrf7Vr/rJbUYBR2m8ro1Ni2lX6ERXYW/Vr6hHdZIuzlcz2iBFvddr+CZRrB7vg6VdxcQx4C
36fWQDx0LjMjdyw/ktGbqbegjE2kpLOQQmLoBT6Y5jvVowxkrXWuScZzQuldEh0x82IxFuSe5Ydp
iyDXtuERhHUU1yb+/9797AjrmQ1jDTSmnbDaze8rRqTIcMfsU1WzoeTu5Ia+0ro+7QFTUPhHrgKF
60uqrN+zW6fZXE/c4Kb2uRDTflpp+Oa3NNEwrD0uelL4DvMXHufAu6qp/CZwe2UZoDuH9qoj5pPd
FifbZW3mOzKJOKlcM3IYdAfAPoRPbenHKHBdi/qy2vQHCJNmqTh/nROD8+cynCo5Cnavgl/mWP6g
MUOGWJRKSR3ylDshu+pu7xnVaUTTPtGDtdvmhZNfXL/YtWDwuOt6x/XRfhpi8jWJllR7nxyUdFr/
fgyT5V6qFfAbJd1UMw3mNV7cE9Twwq/MKj5SvOm9eNACQ4pFkIA6SW+XURH1KbMdohEhVOaV7MQ2
F/Pk6oTZNPM83prxNBYcEbEKPzbCLfdjp3lPfd0fe07RoP6Q/dOtqV43wRJkYFBHzd/3nblevFJn
ueUkzYPX++Rg449IcLM4qGLbef0NGJpXvU9pAcPUjXw82iBbMEv1bOt0714z83tHUqhuWU3AKc8m
fzqwc5DaNc7AtyF69MfuEmPaOirPqx/JqVMdlFjrd/XSqa9lM82/Gx9dz1N0LmPGFGbztctSw+/j
Jn+swPbxgnScvaKqHFNuSPtOxxHaRtltkuWEM/adQbQEoFsYAeYYa5fcYAnV/MTUjaNuw9whGTy0
KsQBqAjyhlCwTYDtiX7ojc+bseYn7ExjIMSM1SvXePHK+qbdoSXKoQg539shtqi73EoJCnOQm1P+
Qecx7k2HtPaN3nzDdz4dSLE8QvCrQk03f7ACQNER6SWx1ZMxLuKRbR/h42JEJRn0MAfjxErt/cjl
Z9vSmgDyWxWC+EEdnsoeO98gsQPFiV95xRreXuluK2oAMtB/W3bvPRuWQwtyG8er63s6rr4UoNaB
M3FNYbAcjOzmxfusVhhDa3NSVv9DJJV16jn1L6t26uPi1gmMq6Bd+s8eNR8nc7KgnXsQbl37hf4Q
2qIwXAHZngDJDLW+77oRexQVk/5qLzzrUVL1bD1KGC/HpFGo4fVT0/Z7u2/SoEro5ukXCEtu0+0M
G6NZLvVvhW6dipnpqE5xa0DjSAjBrwQWgLxWNzl+w5wbma5BF33MeEqNzQ50omgg4KaL2X7YtpgC
M7bMKDeAOGorpDRDlu6xH1OcRTJ+NKak2RPF5Tzq2DZn5cwnP+URQ6sPRYPTy5qh4rjrKS2TL6ty
psMw6ji+ihx3lgXQwcMO5i9Gh0zJLrhLj8PKqcRxh4qSpAUvTp8tfqLmb0VvN8G8IunDXWCw30qq
2iz5lM3GeFpL/aHFIBYtPLaZ9HRHVepqv1kL3RsDwKTBLBjsiGvVMBgqjOXdMEkHEMxPQvg3q2cl
b7rdB27DpgcQQHeXoX11hblRv2HNR0fEZlAW3/RtmCOnUU2QWMb00Jvaw8p9ftiWLVxj3byvgc8s
jstB3NAAnuTQ8UdGJyTrcVkxqV9ab0clBo4kx2Vmzw/dXkpxnkq1wwKV9LJ4oLZ3t2RKO01FwMRD
nof5oiniwf2kDrreDCdzKQ5zJ/uDPSQOY/eQCLXk5GG81ry+SPmhM07TDEKJEjt8yeEo83vsgDpm
Ymyj9LnYASavDBhiAcNtUGi/NTfakFDNrhVDF64UiB7IJB+wiD4RgJLwcNKRby1aO3i4Un6pFzVE
/aZ9d2qboYzcsKDZ38xl2kjHqdO2OkCequqjnuL0vNDEzbLuHt0h49gnVs2HxwvVnaxiWwntLJz2
bkh46rt2+pwLXfjjDVeVot1my3CkeegpKSCdeRxw4KoHiOU4F/IeMW9JrGuPlZFnacr5CP7SstOM
hns/1lllSrfYL4nBWSVpZZhXQgDgQmiCfp0FdwOQYl9avURRq4wAUfX68wXn2o1ilEshgKOPB8rO
1G6trCdhDt/NPnaDTIPQ7+R6cskKAssg+5E281DD3A35yt3ks0qHm4+ECZPYsB8b8TeciyAR9eFG
mVH4IqXLWELwwHXdU6MpRnU2ZcewmnZJceNtbC4HjIns8tQ7F3eg3YsQY24a3R7/bu8edXzR0VxW
k8/4OTUPZeNQoFbEIXQ45edQJk4LBmyjvB2KTqgYbzWe5NBJxha5ufjjj7+9+fMv/uv3Wf/xCRxY
0lM2ZPt/9ukwZn/qSxcfTUah/TaN7/Nllh4gc1W5VF/zrPv53gEcWACABDWtASkj2+91ZzlvLsye
i0Y1EthJPnYYNeSYDdf9zzc7nbUgS8dX4mza1Z0g8f18P9hqJhR5DjnPeJSJ0Tx4qjBCORX5Q6MR
9ysL4d0Xt/tyi6V5T29ksi/pyrzHt0kGs0+H+4Vazb1pqeq+l3O75wygeBnY4Ck9pL5hbBfW5sW4
sz0Kt6YZyHPuoihM29Td2fSq7ycC0HckD7V91q/JXT2PWVS10rlyE1fRamZM7loTbHJiz1cvtcZI
jhgqE3eFR8S/udJjY0Syb9Q1ST07Yp4nAfuwvdtuyUeraXCMmuVysfK0PBC/7C+WJptD3ojqgj1+
PMxVl166pF0Pnd1550FVxqFDFDnPWu8cGItsKLpufLAqsAV57abHaeraM/Hg8mgtC1VVau6OlSwp
VpAZUmg7yZPb1vqxWlrz5NqDdYTps4LYLbyjm1vs52qhTjhgmxMQ0+JE0iE/QbUDMWURH7Xafjrl
6yppQ7a204bTA798QSNGXkFqsKSLt8cZj+y31LlXWnOchbgtwEV5nKkWO/cZehlFWjM2gt47bHol
zsVU4LVGqTmj8IjDVi7xWc+zBRpElkMvt/qDiwWAEiWvBs9P5XGCIfsgbYPdmJmpA/4p66I6YioV
Q+8Lh1ibjUiZXuuqFRGZ+OqK8QxPbaGGq80jFr6JWq+5pgANacq84tIso6603GsP/TYyxZTeLdbI
ts/ZqrveqOTeFRyXO2761QULOwH0SGPqzarCBQV/e/sf//vzvX/+vX4zsv58H8cCLwdqzwdNg8EH
/fyrf/zvz/f+07f//HT/+PTG7fP9/Jd/fuafX60nlHsjpPz1Qn75Sn9+5J9f7W/v++USf/m+fv7z
UbNMf8vWu6npcay2+xE+A2Y7DsFDNA/geOEazR+DBsFnbUOPYZY22lGC+9Tq27C0yzATNJcQatAx
suJFQ8DyvmmQQkUoJtqQ7ztW4tmh+mH6ICz5YNJdNTVzWDNvI8e8h41yt34MsbhTG5xFhiVlNu5x
0eKUjKSbnwRhaglzdaXhC8DRcSvlo+jq+8KqIpPiAJCyvQBfWD3Um0EiWp3turrSvBqqm6xhQv/0
p34+jivckpHQulYfkjE5JX3MmX9mdpzf1ee5SQ4FUHTdq3YNeuYojXOcLZAQ2pd1dT9sbT/H9Xla
4ASOXf0Ml/w0kqwdqDdMkRi7iJR6MEyZn6ccIya8fvw8ipTpRp5SmrBdakOCkcwORu+dLO1zPEFb
UsQDpu+3HwNO1NApmZJgyxBFESRbG8aMcHPd3VOPHs3u+LTFP3q9g3x9VriOM2sj08oAd7zYE5su
PQ2KG5jXZkJBpEefeIb35eU2wmtszW9uNX+oBw1WhGEDVNaG34XW7vOtONj1dhkxCKiNgQ4Jiml1
aeiSu1FgfIJznY/ODqfM7ubnaIS+H+Qa0WcauN0LBH9GJezRkYsVX2Li3LO6xDlN+6lpnvB9vOjl
Rrlg+jJYUyTYM62bGfVKPJLKulTkVnju8kPiR07oPu/p+DT04SlROBLrOIS1fRKt7iebIoU1oAHN
B4tH8ODhr69Qcm/tNb3L16ZKrMUChrtTxyWw/bsZ6I8U5R++qr+FOv/25v/93+ghFNQ2YCEhDvv/
SHievhZp/9eE5x8f84d9kO3gbzYGKksHQfdHiPM/8p32b46He8B0XGIHuvOLfdD4DTufdHXkfrZK
uvuLfdD9zbNtZiAYD21sfzgL//3q/vJ7/Of5TsMUf7OkMcK45Vhvl+jcIq3G3xyEY2x1LY6i6eg0
Vn8Ug/6m7Dg/K537ayAVFoLH3qdp2QB0E0ZQx+n0iZNm1tNLa2NqRg3K00e3r/SDoTs4vvuby4L4
KtjvzgymNjejOJMTLa+X0Zm9Szfkl6a3ctzuDJwoTGRXUqvqIOJ8DqqKgzNHWhJpNQfxxh4XYDaN
9U6Tis7x3hJ+VqP4mam5eIHn3Hyz6kGrBDAJewQ60ELamamH8wGp2qfS7qxTGlg6bV8r7vMvBJ4O
NJ6jDxTdwpmdwKbmKfepUiVehByLTudyHujTdgYnIeLrarL5mEsJDwKJcFokauqqH+3M/JHNJbbr
0uEs25l+ZSG3SlgP/8bemSzHjaxX+FX8AnkDSAAJYFvzTBZncYMgJQrznBif3l+xbUfftn07vPem
QqS6JaoKQGae/5zvUCgk5F6Uk9x20/xmdD7nVOHQF5H06q6mkHw5GCBNMw3Qu8nxxbh6Y1v+cD96
5XhvzP6TF0XpRrjpfdaxF45IiuK952lCUvAhr29lj9D/DJttmhF9fScjsC0Tj7CEuxwLXCdhmZPK
LOJkJeb8dZYZ/rzOZQZL/87WmOvmCAmF8eZ9mzZMZQjTgoUt1w17EP7Zc3VXOvG0icgOLFSET8m1
J28ddfHASFOqY2cTCIhG5+wrlW9Ko59ZTsjRWiTADlHNWZZJG0p9UU6fIA9eyiJ8M9PB2uHT9w8j
EkSdud2V2tpH287ujAY4Fbao5pSPs7c06ULh+a3LA53D5cFJinpZitHe44aKiExd8dVFCxdgxt5i
YTbozoqWg/0g4HS1U4IC03TNHunhpFXzeygA+TJgSXfiNp6m45AOhTFlAenG+sT1VZ/8wghp/iVS
2TTY5Qe6JwiyYmlFcE2e6szT91FYb7+/ksZdbo5Xlgdq6ypT7yWevrWZ4YEqeB/3GL7Hlc0hluzI
Sz6Z7govaLcmx/KmWoTiCWTTUmekRW0ddVShof98/wZTnZ9+4jf3sEgeK85UC+WrHykmFoQRiHuQ
mp9ae9V3SPGoXCkjJTfiPgBtkONOXsRSfRq6ZybLkAeEeXnhXgeaVt1HslFcj/VXpFnkGstIlkYL
ls0d4ovhpGgutbv182JmVUkx+IvI3Rh5bS4KLqVFPmi1yFR+60NskV86/ATliIeiK+1924rnqRiR
E6gMvBm/UF6bcGup+lfXNf3OtUmfkGgivpfT3+OnRckqTQB7oA4VC8+0KNIOddUBuSG7JCIhETW7
eRrPKTr7oP1pP0JWWVZchYdykKtoCKwzPbCOEdy7zhierNB5KW3pXtRohWueU+5yiLkdefYMWwcF
mXepf+T0US9CBTrVAqPT0Ncmuzm5t1rKTL05UzPhYnvRJESryRkRozH6U93li7Fu/bWV3ZCTRGkK
MdebiXnotp7m7UwJ74En9IXcA3nkxltOEtXeRcKgWECZe7/8qhUGvw5TK5YaQkyWhemC5/2mCGa9
cCnLWNZteecHUbpqb7AXI0ad04jgdfXbrE4xFQQbJVpK0iIwt8JsbyI/VtaK/kb6YjGFdO4yZJKB
1M6H4PevRqCYlYyjWhnhV1ag37rT9A5MwzYYE015aq8ABzP1cI6MZTYgQ44k0vNFFJZPGHf1umgR
YHBjsRUkKhSF7ZcTRbu4neM92s6vxIGmM5VtRsdPddszEu4cZM3M/AOPUr3QCGPcN/G1cOhW7dEW
yUNEy6x8a1wtkL/whXqTS2VdnhG3cPWrYyTNcqxJesyl8Wz5EWqReFWqvcxoeltadsDz6vjQMbMM
QrqbrdHbGoyxzPsgs/CU2lhGdOGs3IWhkUzkrE6mHFddGXbLGVwzgK9baFZ+9EKUy5GHcXzlGXM/
BhXds41+LrR6TQv/sa929VhRPJZDsqOAJ2B3d+rq38phPOJY7rYa37w0uIMmR8yvBASdCFJ0Yjo7
6TNzb5wzcC9vSwtl1Kb6LG1K1b0wfJUdiXxlXw2h0XUlpS5miYZTe8lqgKuxcRngVESxMrtduHaD
ht68WdXwNGSYkhvsC6sYqrKVJg+zbF9bVU07bh0cIg2q4Pzph2aEr2hlp+WPsKVCjuTVObB6HJPh
O46BO+dXaCJuOSjM635gEtUQVFnPMzAXcszLRlLKMxP4Wgh0Lo5E389gRkS4HLl0DS7h0nxv4ug4
TjzvqRirFiVQo0gyi6pdMHytztgpHV1dfPgKqtdnm+fzoqNTyEmeA5FeqXP4UJfQABpERIdxmPlg
mtM99B5gzlq9ux62MOk9+2QUGjN50nnzOTXFXVGS8StchltVgDJWDDdPEGYUxFZ6N037qaENbo9j
rsSqGDUf5+/XsMMwWxfdXW03zcNE+cTSqQP90AbiWd4MOJNvwEmwD98TzsBRIV694BT2dvjY8XCv
2+Td6mm3bgObyUpSvecc6tl+FOJiRHUPCQsfUx9aajsU1K9YTojnx6ov7lQYC4OR75J7qeVqV+ce
++sR+WNYgSSzNnYB6XoQgF5L1N+XG10AxaAfMHfO+kWlMf16uPBati87Iv/dWwzbyWB3+V4ye1zb
s93s04H3eFDT9vv7SlXBSql+PrSlH69FrTqsuI5adQKzuQ0afltO2ZNV2MTrHXPJgwB8NM9ptixp
dBUi3afsLLDHG/lel1NN3KBw9nR5wZgqNKDRemiYooNov9ngv19otZE73BUXUSU2K3S/iZKCGUzQ
zasxQhVl+wjYsjWqHfPKcBkKNTyHJikTc2j1o1v38wrah15AniDhNhbBowAbSQ86a2WKEePg281P
0y57wM20hgFhz5lXnYQFgMjxoeX5Zatfpp4WKIfjbuWUauHNnb6SCDuCyAoOsiVmUqjeWuCS/gku
O7kSwSXpP3hfNQTki8HaC6O8ZaAXWT8kM+Qzp65s3eUUsWZmF9254TFpR/muLffBAbfZ2cHXuJMl
GPZEM7QnMm2kOTtX1pKNJWS5pFrQfpBUBQPlrrxPIOFLExLsbwxMjylBRrqMlmkWhA899u69mK0G
yje+GKPZQOlkgYwhS4GAGfc85uc1eUiWcqk2tczNx7DvtzjsId2O3QVLBE6WwqPPTA/3WUvnNs8T
uXV6s7jDjfaeTGm4BYMlNqmmjayIB/+DI8pSFE0GACf/7Rhltg8HwIxZWIhD7XA2Lb0824Zlfwv0
mU96DLA5nVvR5G8wU5OF4pnk9NzO1JrHaNzGdEiV2GTk4C4Rt+N2sGp6YdwIzpyhnuyO/HYLlyUQ
fXwlIAesMhfUAGYAXVg+w4euJ5BuGJc2LZ9o+nE2yUQcEmDCc2xl0Dt6hnvUiGR4zCPu8AEMe1Jc
RdENa2tIU3TmFwAm1qVwKfnzkMNybpJPx8KiqIPC2MBOv8VWC+8OVRYjNp6RlYVR4QBhn16O4QS3
ludmYYAezSTlcFbwMpYAw9K2jE4crOstrYJvTXJbdrLa2ORpUp1rHxM3s+iKwvN5PN0qu0Q2ew9+
satgXF5nJL44pE1+huVxClPucp0hzXn9QkxD9daWpyCP6sMQpRbcZz1ts4rpYNOQq3Jn+l38ajqT
0uJfHA7DilKE6Y4hxrtt0zevk5pQQFeOABSt5uS6RA71OD5E5VgeWjP3drPDJDdDry0BjjCwTx+Y
MsL/bgGayfnUFz7daIO/L0RbXPI+PkciohbDcI7+3H0mEYoSFeibuRv8axB7/hXMw7sXqeb4/ZWO
Tf+U8IwaGmp5mcY+DXNWA0nkqAIUHOfuzE2WJT+I70aLsm5q1LCaUYaMW0ZmqberfGurU9/AAqWO
8W1DHLfuj7GZ8zuplkUW1NeotFZzbJ9zV1o38oe5k2qySMV79J503NOUBe4dL8ZjXHNODIBv7GvD
OnQM7vaWBUzIvL0YnmbP51r9VpMzf2xdIGHVu2rsgXBOdUn48BOnn15NINiereXh+8WlkfWPX31/
yW5b5cQ++e0x7Y+hYlhk6QyJ2ipe3bzT2yz0+7tpjCAMWH2z5dQKSDm5ccsoaT168c+pNux7HhxL
ldTDpRLjtbcTVM/QjpaqTcQThpDpnPjV5/dXxdR1VwPrg44G8RQHstvkHK1WJXwlYHX+6xybzoFi
J0Jtris4crH3dXraItj6uisPlw6dqQzNRRr35w7rMYtVoB7H8ifUV31K1ahPbLXZPNFDuipNgZge
seeT0sSlGdoIipa3/DKGoL1DVSvvdZG5PKLGZ6tJ3YNtUZNtOMl95o4tPrbEPvWzLl6y0Xu1JZN/
7G1PHs7NU0upwZqMGu70mIpP1x5Ikyi4S+1g3/raVLhN/Ok+l0ScwrGeL3Xkw4uc8jPhIec03V5a
t6hPJZk5c27uBORowIB33y+cG6ZtibXuFAAn2nAX3XK7jv/S1bc2XLyMdTZGa+GBHSBjDa7OIIVY
U710HZk892ruzsBTH2yVVC/ktiBRx/4KpJvEnpj5S+BYF8MU7tXtyK2wzIXHSCq8VCqUqIgO47WB
Ta0xdc6hpyvrxDKnT5iEiaAoAKZJa+gDBs5oFcf977Fj569I5pNGSsTnZsgT/22MwJrkpQWLeow+
UIUuXQRDYWEQ5iaJju8xv7O93rzOTfIgihZERWi9dZ3XLqu0ytfKTpxdJcStiT18HJ0BuTD4yGs3
fKtp0uSypYM77OxnNZefMyLwyab85tGRpB/nIN7Xdfi7ClWz8QqIdBhlvMrxeP+8eh0OUuDpxJiV
VxHFSeFdK2JAFmTC7+bg0PVSPSak8jZ2hZ4x6yS/0zbFr4y17hv7ZoXSze+COTRxmSRc4aFsiNPH
+kSe7TcLQQYM3bGPZsBSUhjpJ33d9CEtyZlUr7GD/QQna7by2UAsG1egS5E6soKjFUSvtWNzrwOu
YRdVPM1ZZ9x1mseikgOGBuO3Zwtz31vlY1A4WIgNvl0BhLgTsa32TRa9JcAfzpLs6kKaHvsQ6bgx
Hl67WKmobXeMorx1hZvwR2aLh2jOxbK1y2ob4QE6SQ9gkgE0731KCD+WQ0M/taaHZiQCsOEA08FN
TOoDhhTKa2eqgqZmcIHt4J7BBUd0pdXeS8MEeWFzfGWSFHovUTFBrTI+3Lhd99PUnG1/dFd0bIGp
Ych0sGj1mm5II9xyh44uvh1NCPWGKpiFAziTthQvXUOtlGwYouQm2GdrhD99bOWoj+D843EHTxs2
SGMc+nCOX9sepcwYz/lAuMc23PiSO+kys2zv2vIY1wGbN9Cq+eb7hdhNTdrTLHdzqd5tIThlzHm4
tnDNnY0+2YRlR4a4w8XEx4H7SbP1pa+7LJIXrCvbum6Noyv6XVt7D6UN35jdehFDRivD8FeMcWZR
OYfG9DYdH8g+5C14cjuPG6wZy+P3l0biyjUFwGpeDyX76Vzq+r4w2ruoU2oH8TA+aJ1uOy7JfeCR
gE5Hf74m1OBs8gSJP3ec6cHtOXGIUIuDa2TzQ08Q9dLI4kg9I6wxkzygCGMSXwo5zC/ajykIkida
tbBl9TB8dEhfgBPG507471SQhDAlsmSv8SCfXbIrjZO5+HmlPny/RFGRg3qaiVkn9PGFU45Vo2NG
mji0qWRDQn1dWY6novWXVcIgSEy1JRffv4wnAhfm0JirGVsUpUkg45ghPOrB+RAtPU1Tuw89hszk
ZdlPYV4ytgpak71w26QgrEuyqOacSz+FNFe5xTQlDIV3kZMkGVJtwGY25BZaB66csc/Bbuzpp09P
/u2lHNdmYCdAfdPfUN7MQ2LYxGkkYcA6DfuVbLO30URHLVgeKDvGjM8hWYDYZSASerEAGVP/8GjY
+7rlJAxMGsKmEaX2fT5nGy+fa9bPdtlR/ZjP0zWava9KN+M7dGq9DN34jjYXSoOy3GQ1YD8z1Ew6
PBVOl1GUxjkEt2KW1J/04SkspuFsUhZCGIuo4/zdn8yHxPtoYTTN7VicqxuktoNKy5GuPH1/S7ts
cB3aI/y0PEISKo9SeFDAvr/+45ff3/3+Wk/DuGjg+e+DHihMoYcQV3nRXMnlUpvGGraDhlasclcU
F+vW8tln81OT5dn++1vfL1ynOYpj94W3gqOAEZ4t06S5IWqSu3oo1aoO4aj1euAOvb1MuQP/RSOi
s+vdS8f0F95wLM2y3Ba+6T83PQK7PUbxRtK6yomoZ2616XNdr7qM7TNuwuRJaJ4OfoONxON+OhJ7
R87HXZ3qSLB+2/Vj4ooR6Y+Oku8vK2KBLH9wim6/+f2taar10jDg7Kky7BdcM/VaguLe+UDId6pv
4qvVimKZoRh8dsg9VSvrL7uwfs9SNc9OEIQcEIWxjWz/ocINfWCHYu9rXOTHMaKI1tYwcWfqVHc6
ceQJzLe51Vk6n+kXObNlGtcYFmsKd9rwse7ABluRFj/ZKW7mrBxesFAtXdaEt8A6cRRQ2zAFyoX1
orrv2bAc+jl/Fzqq7r9fKnwSDBsnKP3O1Jzs3PtlVXZ6aCtTPNQQOTZm769Df253w6Rmlg96D4G5
PeIKMA5hU/vUH2QIpYpOLzdvvFep5IE+Hf9hTIJ3Yndy77fgqbq+wCnfdcdQxsUlE7kPp8nD0NrY
u7pJxx1kJT91T2whXWzzo150+LkEeSJMViAdh3yiySm5L3lGnGh/Ym1nvzjbYFLicnxwjeSrbybq
Ppti76i23TTAbnEOT8ixqVhGmhC5X1dUrohyNUM3zGbyxyJI/J20lhG11kMHT88L5U8xxju7wuhE
RAPFo9+7hvUs8Avq2naWns532KS4CZ3zRLVH0czxwuxzvM39nRgsGlzG/qRx+WIl8N40u/1R5awl
WxsOw/r2v3VRiUyX1sFSSnXxhM81q4/R2Dz6s97OGO1dAFFRVm1yzgCTl7y1jsUxWvr7hqswU0vb
LCmI4oF0iAaCyr0kR1W1muxtyI7XOoa0rywmu3aXiWsegoGydWiRJbGyhKVVDXQUxyRO6GA+i9S8
S5vOeojYYSWyBCqXq+HUaz2eepuGYIos27WTzxardsU1JeCPKVjUexJhepXoumM47JwqlY9PLGoE
J8vq2aN/a69t2uY5Cy9pR42upjvtsjGc90pm6SnAwn76/hVCuL1P62ntpkBzvkvSQIks6srZTLE9
rD0U1AW95pswO/qGttbmVKObSu4eqsGIk7+3NRCkDJ4X91r7Vhc4y0NTf7SM57bDBGs6rMKtUWXp
YqrKfhETFQAdagT76rFzOKgIa4qPQSSrNUmika0zEj3M6JZjuzRqYyHGvlpjRtsOMYQab6RgwB2e
HUEFh5Hj9rZycRZVsx5MiFk8nAtKV/DrjPwctL1hFjVYqeteM3F5Vhnzgrw1t5010x/T0LBgBWDG
BOqnS9bLqd6L0cVET0alKYeIxTJ+MFhYlt5ER6fb/wJP+1hbXX66lbq1cYz/rW6WnWYabqblSuGI
3k5h9dS3JAwZFXQZYHbyf9XSaMqjJeclXrgDBjaxkKHLRN9CQ6wq86NIn6K6kyu7UubGYiOnlPk4
jjA6ZXBnqMyA/TrurVl4q854Y7xAADFxFugqGBp4Opshc/m08NZ9zLot2vkYp+MLJUxAHreUpgKq
LYNrwrVq6ORtrri1DYmoYdnTln7ofK+00XNlKvx7cfjqZofYVY9REumVQAfF1evZyPHtcYLRdKR0
8VUL/1eY4hoKeDNXRR8DThePA25+0jXdGsGbWpIofIhR4RIz05jKMeFPsIXokLLa6AU170xZ+RPL
SM5xpBmW3jj+gnT92OXlS+KYNs0Z1k9EL2oErv2R2w47EEEphjA4xL2LyRztYNrV/VBszNRyWBcH
rPSoNJYis0ctgqzG317yDGMfkTlIHg2zocJuP9nE+yTOFKvFWDZP8EJwTj4Ww6cxNT85Al+jVmLX
HwWgKISbSiBLTu1ZCoBurXmrMbHI8jT9Q2WxK4VH7TA9Aw74O5rCkfYn7PF0oHH3LcLYnZ65UPaN
mX6wgOhdIeudHZAft6dw7U8G/ILkPaOqbmkw1hgb/j4OZCs09YeYxYkjgFssTHaFDAWzrW/43SlL
rX1bU3FbazDbIrOXZABtEBFhvin8mUrTKOUjy4fhUM6EyUyJRp7pamuO/nW2Rhgl9vQzd2xsK+J+
CPoXuv8+GMEo2p4fifDUiyy9KYSzPW1qh09eBxkVqrNvcARrTpzw0o1VEfJo2zFie824wA+JLUmF
S9ZWEFw5rPmBgkSlxJM9RcMdnpZ7p2IACP2+Ae8gNXVZhC9uQ+fvebPIqhrqaHu1eitZuXwcI+tD
xVOR0UXhL5zQJoXQADtLTZAKcoLsXOTM5kgmzcilEQcDom8GPpWMWZke731Q8ZhTxmMhZL6Yo8zc
dU30kuakx6EFJBs+9WzNkij3NvfChpQNUbXeaNeE1DCetqN/9vuhRx6Jscbk3b0T1+qoEroG6qQ/
lzEzxbZapTKCz8Ek7OQiE7GhTF680CIUDcDYoB8mDZYlDKRmgkwS9PPDbOcYa2qykvnMzlYYwxXS
/IeOY4TNOn3WQl6GIoDX1YpsG+SJfII28iutqcYjiXWIQ9m9OZK9T6Ws8ITH39t2vvGL0w+lu/zV
P4hX7YzY9H5J3b4xFi+B1dhnU49qZ5lMiWC6L7LJS7dtaVfoLOFaU17D9cZw0Qlo3R1l7MJcMwGZ
EVnDMoRhPJ5vWoP6zGKHE7BPJL/0nwzVVr/aWzEIH653b/Xji4UO3DL7n6vE34cBCM65fG3mt5aR
1SKC1rITaUmiMnEathfWgqkpZ0eJh8Gn7p1FDe7rbDbdfX4XI1MuI9f6ZdeOYBzrnxHLhw3BqTWo
QWxYWkdUKOoZJYOuBNk4awklBkR2tQ9bn76VcxSazVsTEmUXvQePNrbWVohti37nXWCW9bpJyOAY
c/zSesz/lJiuNqVJEKtcvHHuuyim/k7WHhNzC8hHh8OTvpZ5wJnAwtLfCL9tZ/xyfgCa2LfAUk8t
GX1Wjjp46najLTG0cA0CSajjRW/w4C4ZZwPIsdaIqoD5UHKXYmw+2SgweRTNDBMloH0hJNc1JIIR
XWVG+8rcgWh39xP64XLSyTVpNHTIEqT1mNzOGu4qdto1vUUUGlhCYwV0idGZWbe2rZiJeiB/+EyA
Vi18UExoBgAK0A1Opkl23v6rQDo2PGmPOV8/qZOxcfNh29jTsnf94Jhqk4ZfJGX2plAgPZ/62Kne
y5lWmjQEqeEoTqxeFi/byM1XOrd4C7ht1xwX1cIxIZoPXnEDFUuyduOXMmhUHMmjFrZEndRutkhb
58Pthrs6ohiDEEu9abz+pzEIdk/wLhRXTIUhWYGxwKa/9CO5AgRLSE5KRg6pukgAfy28eIJH5bWe
4zfbXCv5QSCYqRsI6uVk3dU9DOLIfMgYOQbDB1OVXcOIaJ0RpcVAxFm+bQ9uT8CJ6rlx4YjowOzk
6ib5j2jo00VDGj8IQXUa+a9JAo5uTsqiHgT6WLPnnt0xxCdsQHlUnO7CqflFLPrWzVgs/Mi5E46x
68dLRLZ7YdMAyCDP/GRCAaJmeu3bnR8ZzwDb6I0uvmgDOBGKffQH/RuywhIvEvBRC6wKvZ/NKtb8
wUxP1w1WAK39i20l3sJdxHn34Nrec29KBMbZemF15e3sVzyfXsLbTyPruV1UUHQq5ofSr8ZVWej7
xEz3Vhd/tdMpxFYUGdWWZOpna3NRGLazMGMMgmH/TsYfYEGhnirigdTYcUe5wz6v23qbu851SrNr
NrcMdieSuD6CtmlFvGvNOq7sy21NyQZ4ECbLTugAsA7eLGZni75sP6hjBxPpcFTooqFY1Jqes9ue
f7LJiFedj0WDt3gKn9Mku0o1PuclNOXGq69N4ID7/5UrGaw7KWo8ErneEZzh8B9hnhkLtnP1wIaw
gfpoOs2OBMATFSQ89WaKIbtg2YQw/B1kXbjCy7xIZ0IR3bgU5vDljQBEiummDddim7EzUsFgX6s2
s6/F3MPuSlCk/bAnIjfUj3Hr1Y8esJUicAng5Ua7/26FDwbNnIWKVYZK8yZEdHvIwhL01+jZS9W5
O5oPq3VTjkdETjRoXdXbkpykEsWMUOeaT2XIuudk6RGa+eeE/XqZt0a0kmUvj2aYyyOLbr/lzvo9
TaX5ZA8C4diN9S6I/EPPDwIrmYP76GMctfzxaGCSxU7VIkMNV5EryBKjm57MsITJ6tafCdPf2YXU
Nx7CwcoP5A9bZNyvIKK/F445flcy8ovvE4sX5rdQU9iv7VyEa2quKBNPxg3KG7RQmnTBeGfZ5C+Z
yfQOTA7bD+qNuXZCky0Fg6UFxblHqxk4URtVt0VDyBYMOjYR5W/bOWGsjX9vrXyD80/bUTgML5pc
QnwJi2JtwP2CGLCqcrDHQ1WRkw6jPU6VbJcPxloNtke3b9jyqMqztRNHcGrEMVXzwRHpIVfpRhXe
j6bFOAiJFBWH7J5ojnJcO3XeLM1CXeLB8wmetfEhCvP1YImH1CpxJXTWxhTeMysaB9pfqsnveCf2
SUcAu2uGCyVXd6OIOMqGN5084jyLrorb0toB7nSWKXa6ZUfeCtBRP6ypv6kR++PwHDWZurC4LuOy
7i+zrvfJ8Gq0ELD6/N0q0W77S4OZ68pU9oX5S7fJMO1SX3qV3vRasFzCXHa6YxKPBDosQhixVUEc
+OoQaf9A9P2/K/dvmldQUzCx/u+m3MVH8vFvS/wmv0nqxB//9tg1f65g+eN//y9/rv8Pm7vCdAzX
wQDr8Cf/pz/XdP4hpWGA77Rtw5Y3luR/9q+4/6ANRdk+DlxT/dHa8h/9K1L+w0P3QQzjYmJZcJz/
iz/XvEEW/wS0MwBiu4xwseOAFYO09xeepeMRe23y2DhZCRrQ7ANDLH33kCQE2yo2X0xbtXcgVEWu
/kZQ8RnwkBO2jlaqnbObjw+17EgkFoPe/Ok9/Q8r8T+hNv/yo5mGVKbFe4dGqQz4kMBW/0wADOvR
ixlvhqcudzCHWiQm+onzeUH0ez2Dh9lodYsehkrsmTf+nrIrksujn5rRw2TaAJ3xix07asj+hrIp
/0KuvP1kgBY9yzBBbXJT3yzPf2ITmlY9O0MiwxOpjhVxqHHLSGpe5b58ZnkxD0YwbVVcx0cfd9FK
AbiXEz3Nkc+UqvZR55EYbTQpeqyqwQRYl5uQlnt2XzQCQ0pQfrYzMnH6mzf0v//YvoTjapIo4sVy
8YP/+ceeE6u7WW2soze33YaTGhg8gCALDajvTuR9uZisetrAZX10A5uChMATq7gz/4ah+v33/Oma
4+3zQbOgFjhserBf39CPf3r7ciNzHavszaOnSsbiau5PbTsbqySnKYV20qeqvIH285I+BIUjwU3o
whSUQoS2nZxnZf7sEB72RWdGmBezm2qRPDZe+W5Rh70PdILGF6kv6skeEu0Zt8wEQAm/T/e+A46E
8yuVby4fj1eqU2WXlH5XKNuV4fTbXDZk89I0P+Zk0FaJcgnGpq1N7X3SXMwRY2Fc+1S1fIW2m26D
vi23bo3j3CuKCxmcfKsdav36ejC3VRNAqWfgdQll9lXBggEzTWyyqq0fLZg31kD50x89Ztc3wRl6
TKY4C4dZcmvBlNORm/Yo2E8CNltNLZMJbmWWP3kWKmvWhISA3Q91tYwZjaz+5mK53fj/9CExr/Hw
dvh8Tjy2boDhP39IwGpcKxvs+Zi1Ne9n2XUb2y0pXIwmmn8IomCep+j+KEKEw7K5Ibol+k8jFk6e
sQNDYltnImG7oITclhGlnv/6J5T/w09I5BVDFpUxXEt/vZwj3nrM0NV0BJ+JXZi6q6076/04BeKi
4ulnGkzGStsZi7TlRHvtjWfV6nuYqd19jUC6ToT/Wauak0vktR/WEPziNoXCIvUyGSf2SQ7nWo/D
/c1ntrFSUa5zv5yWiax2fkcR8b/+B/33+4ImLMfxHR7JWKel/EsVlgEfPANhPxz7iiFbTbInzp19
QWPDWiS4uCdVPZIgn/czhN6FsL2N28OYsOhLV4kBxckr22dkaYxs7lcFsvdBNBEBWC5wymxBzaal
cy2LDyrmAcxNU/Sikottmi9pFmMfM0R4KEKX55VF8kxC7evncIYUFLVEpPPgwNFtJiqM6zD0MeXT
CmgKJIMQkvwi4a5G3NHTcsCGsp1LO9iwR5mXrGDdtakbJhXofGvd9RcnjYdDM5pq7WiVLnU1ASbp
zBzKXZPde/jZl3GfJB+V1oBa7j3t6p+Wjr9C1fb3DEi3srSy89Ry4dkC5anDvL/Mb04Y3wvPSvMI
lRR03XtZ+vivPyLztub8813hOSyWrq1sg8pr+Zc1yZrDikhzORxxKXNqhYNyb0XOuXkqhxDTcBcm
i8BQ+TNeLnPFNHuLu64FTtBMq5sb0Td18wd+/Y880P+wTN4a4f76I7lsB243gmc7wKn/+UatGkaH
ph6oJ+gHjh2lqjaBhzm28OPpOmd+vOxrke087sw+LrNroOH1CrfBfRZke9vXeLXH4qGJ0PhMO+rA
pxLMrmShGKEjRnZNnEGn7X7DTAI2ZXXBg1cIODMxp1fL7dx9VwdfZuK+ZVii1taUtPi3URNHpp2U
i5i3TmtGOQh6mJ2FtwERQPZFo5czl8ACajZHpnzRQSUBmQET4S0zq2TZ8z6vK0s7+HeDBlhyO2zs
uPmIfYEFMC6KF6TgewOMzdDUZzv+d97OYzlyZcuyv1JWc5RBOhyDmoTWigwGyQksJbQGHOK3+hP6
x3oF65a9e59V9+2a1CDDGJlJFQG4Hz9n77VtfVXpob7oXV/7GxjxP1uYsEi5DhUXSQCmI/nory+x
bbShB1uixcvvoabhDpXNMLdQUGyUzvy8bJzLaCnn4KAd+Ztiw3nuyn+95PBjPdHrjk1En/2EwP95
IaZ9b3IaKao9rGk8mZr+WZdgh/pe7HOU77O6VtM5GcWazJh1nQ8joXBNtHKYBaySyBrnNHQ448ag
Hcrg4QttI+PxkUZduygAzSy7hFtVItOaD6TjHFSCHnd4E0LIReswiq4iZGWp2WVzOk+HJE3MlW54
5typrVVv4aKQrKFzu6tg43EYSt0oeWhWli26WjtmQ+DO/QLETxoX+FbTblc/mRQ5CIm5N4hTK6N2
NYYWF4NeklnQT3CSkEf8v+/b/+pFlLx/VNpIjCw8aX99EVWsJA4Hle3DHtyx6dacnBEQM0PC6JMw
bMkntAaw8NJ54RjTZvBokSoNqEjqtoxK6AtddXiKBjvtLB7JCKyGY+sN447d6V1MzkT4w0SwZ2Ac
1YjiXjkNoNWx5BfnXWijt7Csqen0tRkNxrlv011CqMZrmj3AnbknzWCnLBI1bMKg9uaNqU1r+prw
jicveZlCMFAu4vG5rjnEppEv9pCQreaZ0o8dbVICwoSkPKq+NYk9XjPbu+RT6P5dTeA5zyv9Lxcj
RnnX9AwH7IzruM9cyD9fjBZrtUbqYbAXzhDvMYqjWbXu1uRjZCvDiy2xoFKz9XPsBKGC4YM7IT+F
PpMQEo7mVhp5+yrE/pSPif9q9O3LAM5txj5lr4ugeu1LE2d5SqwYykRYvg1x4Z6XXcwxvNklfTkY
ShoAZRzQwqjoZ1eOd+1SBlk6Xqzd11Pyg3hrXB0njcDCK1r3mxveKrj9n2k7xjOcuR9aH4n3Fuke
oJ72O3MAY94g3j8abhrRcnv1ZfnL1xz78PUwwZ6bKSm8VRI/VXL6qUradqdsy9+VQnBXFslCK90f
Xguqog6dYYacYFyHjvFk1rzUOe5plVmfY1phq2fQvnflFW6sOy+6QXzQaiEbPBSbzsAH6Fh9sMdy
hSsFuKGVhQ+0vubNbGvrYOXq1WQBVkn8brUXdM/hrqH0nFF0w/OuWWSXcc8qaOZgNOoC+XbX4LNn
g5i7hlm/eQXCMzl+gG0KD93zgZOXNouihv26y44VLMeFcBj6uQ7br1lHw6yyY+s4woeYCT3XEZHg
TMcdnb2FovpF0yr+7Wj7gYnKhgGGSbM8fyPXV78NdhEfyWmvweqX+TEzDSBvaswPwu1ygqv0lQ2H
62Klzatoi3hZuWV3nTLzJ5MC/24pWq5WaL/Vilc4y0mXLAHLntPSBy401bdElf7Z8R5F0TmnIBsP
yWB7e091b0zdp11V0cj2Qg1lkCiHYw0xkRXpwP6IJO354OgaaGjcfatOM6cVCTNk9wQ9st+QpEo4
8prddY8cwcGRzh1wuybsHiWIiDVBD6QWM78kjBc1tvDYUaPq4rcu3z/Cs6IJDQZeyt4YlIW1HqRE
jwjv5Ts64l1ZOog2NRphUYD9o8fKyKgaRruZ2wenssSmVKhIo8rchi50MasxMSc5HTkJMtkCfsDa
WWNkmkpjPvk6dHwz2Igm99ChUl5YlXpmmZXymNj30Eg4MHUO6T2Yvktr3TuiPrgTGUZlbPgIVDwP
xpSLtT51rb1v6Aj9oB3ZiZWgiwUBaEInWSDlireVp6zrhNt4pnByXAla/pFzyF1WuWiXStE37KNR
nrxanxtdj0LCCz4Lz6iuRHDNdStm7NB1tLl7yyBp1QPlHYjq4ibJ3I+G8iDqANqjRtDggOtAGr2N
13HaNGiqenc0ji6HyqPXJd+rtOFYZBf5mivURHimDqY1jrexoWoI3MK5+WWI30GSgpjq+Wdtee25
IyF6hnJ4/NbnzYfjp9WLHmuos1MGCI0ImG4zfH8DJXpvlMkmhMLlwGAEPOuwzG7WMBFw5WJbUWZl
z6e6KeaeC+p9SpmIeenUboLJfeBsgt4B1uNQ9x4TI6YeXdHvRqPL9mltfMjcDHdWr2c302mSuam6
c8sitTEYr5/TS9ECAwBNJfae29Yzoh/BMJrMffU8K2/mYCwJUJ72Gq/jPI9hLUswhrso1jXUb120
VKVrblq/lbNuoEcYxdHPFGjnoY6fAHaCrhYmKtwNfBJnUTE5Wug1oU5DBVvftav0kb8M6OrnLaZN
qL+Ov8I8yeE0GFADBrTExzZ7xlnyAngDo6+RYcBWFjhn7IhZNvlS8APidib9iJtfy2es874vOYE4
uEXttIeyZCXerCMDbNthKSiLtt5alUVZ6bP5V6b9Tmmp3TkKf+B0ybdugySt1rOTa0HT0TqYmsHg
ekTEcbLwndE4TFXzrj8TvHW/jPbtEDdLgGLY38z4MqERnZdBKXFkW2jV3ajeCwt4KEKkcp1hTVuY
SV0sHReIbmTiuUtAOW/KIAxJGS5/DEGMERtyQm9Yw7aCR7ynW+PN3VhYGyXIYUPDXe2qwWtJpthU
Mohf4BNeB9oTOAbyBsROYpPTTpHV5hAx8jJO58TakAuHmDdljsBdVx/TtF8KMYOAHXbuJzhQBu6+
szU7kkEj1BH3zmA6ZmJT1EXd3zJsVRyyO/W0YllLnw3yKPoMDUWDUArsM2SOUM5NGMG3pGwItEMv
9E4MnxVRuVWsrGO0c+Eu71sGFegcOFtGRjKc2Y6XzBuIN2R6OEMxSShzci9SwNpFCGVDWFBgZOt4
DBbGdN0RuLVEW/POTrFRlS+PVUKXPxtfbRNtRua3J5x4Oab9i5e14Skf0pVdqPj69aAw9SH62Juo
soWTZy9V3W4KoLbIn4kzwOOd7oX9qCzyE9BnxAcJF29u+MO3QWViPkAzPjZN8yMdfe9H7qEDGAcm
hC3vhwCXWpiIhSYhlkXqXPwxeWuDvHn4jLGCTLZrksrM+aDbYlN3aguxcTiUWHKWTccYDNk35Gwb
3aXH0rhIJfM/8hMzhjcowDzRVBt8MCW6UAYOVQLLykckudXTfuMCiz/WRc0oil7kUx4QgzVgRNh0
ySupnQ+JSf8jzlOWaKOktWUZv8joBc8Yt6QFpKF5HQ2mAzGpMC+RCm5ZPJ06D59UU0zxyS2nhYP8
5HsAChZXV5VfO8JRN7WB1cpi/zl7Ceo2CjB80pXciswhik4nhSko4O5N8vliV6wDtoklVzxTEQdX
d0DDJC/uWAbnUhvTxZDELpp+KNdm7CDli+P2ahTzrnOCVakP8RKu2iHq8v4FcxbJGvbDtrriQh6y
syIbUGHpNp8xhJp2I336UdvhRiuKkNM64pA4IuVzUq0P0g0JoUzdncKbesplcG1MEC4Eon50GmzM
RLThJo3DBwVuf7ZGEnjxTZf7pCEbsB+N6JL3KV20ds9EyjryQyXrwAF2plnOixD+q5DThbjW8Gzi
QxA2zavebogwYTQ295DKbUsdtVnn5wFvVJ5t0cSBYsABuiRKMNb5Iq6hGLXF4K+CYsCaTi9IytqZ
W4UhZybfaD9pwHN7+9FoWcjh4pKzuG0dfDaNq5q9qMpmMdIxm1tlqy8QVIavCE+WTymEPYz6tW2q
e5A7PSok6TGSc7iFbK+E0xar+qrF7l7rgeiG+WCceqO8GXYXbxU8W60iAmBkbDrjyIN0Ks9BMVgm
G24TL9uq6rdKBy9khKW1zXXjW9rF/qqxdP/gymzp647EOlOAbObee4ETTFxrfjB0qa6/UKhWb3Cr
gFVVdwbxkitklehF9/5VBlhyx6rnbNJGvjc2ImfZARatXf9IhNjenwzSL8XgXAoXzWxhcUDRzBWV
3YHfSD3KZ/k3ehD+8Qg9agffUxieDI0XJidmfJ9ONWwENF5026aLbzX3yB40Dkt2cDBDCEWRhdbO
kKhzjJDmf8daodft9C77jzxVN9k3F4xc/lXqw+sIoOcW05WaMbPBsVe1wSGnW0PSwJmNv1/Ghkbh
PznH0pTROs+Zdg+ebS3dMAS0DB5qxlk4uYGTazYl4/QZ2xej+ZDgGd/Jml2rR580zhEbiPgctH2y
leOIRCXTP1F8QK7QJnK3EqQDmLiX8VgaZxEFn8rlFKd5enfXtP4YtU40D7xSbQJNBTvfwvPh+FV8
lLTfCSe/jVquLSYIYltNosDzFwZk6hdkYBdNr4hTNYLhJ2dbm8msWPVeqW+ycrjrveIyQRY0a1x7
1xbZ3ZNq7es5q9+TqIVq5I+H0XEy4AfG3/1diCtonH99ni8jEJT/1y/xp//5X3/49S2/Pv3r+349
xfdDn/4fz//x1f/0Nf7mn//pN/vnH/PrSwqP7OVh4M2PaZ2PNhHjrRHC5yAu2X5CYr2rdG5lO3Qv
HhzBUHTJifUMfaC+d1jpF3E5uNsa9xeEZYWczAn2kS7ClT1MYpOFyVvlLwdebDCj5KaW3cDhMPKy
Nfehdeql7c6c0GF+DDBKpxICKfOGa7u8x10xT8vuZ6cbyaOTHEkcwTYhq3WFdjfyiVpwQp9CIUif
LiybeycRkKYbyoGiQk6XOuUmFtwRDX5JS7P1m0zao22QDBvXwiV2qUvQV08ErIVNuzKsxjjIEblf
YFHCs5NBXW5ggGDt95auPIOXw2xITsTmCbiedw1E7Q6Jw7O8zADPkPXngluIkJ+sajT/G3A3e3Yu
9Et5iRLG7zfkWIXPEmbo0mKVGzoBnHjZxw6xsoSe1XQaUDLjAbxoOAQ4Kmf6EMiVpvDbpBAa+hzx
C/q9tyb0lvRVDimwDaPU842q71Nl47Ga8nA7RtWpqWJGbMomP6q0SpIcomrd5BoQRg6+rw4CcGwm
/WcXUR0Yo5o5qqvvDVtjrj/5sVEFHT/qCEmjgmUVvUl3DBaBhH82xVpJflKLKAKbN9Zb+IiLqpbQ
Jmv35Aeef3cif1noiMhhZxrbtnXQLY4WYfRWQQxEAxXFEUdbOkehuvY6uhdIHsSeO6DqTW+srkbz
wOBbLvFxVmvwNNvYzIJjXZb2Npq6hagAc0yx41/qlFOx3qXOCg8P1mMIuKsgRwc4VMFPW+s/RjSE
geaCJIFmozAwdZwvT/1nK0WzB5VhbijXXujsa1hkZbBSebocvaE9ojznBNdmK9h/6WZIWIOZfYZ3
MSPG4qAjJHxPPSRXnezLWytxV4rEO/VPzGybiO61htTBDmgOqPB5atWutaNgxPefEH6dt7SJpK/o
Q3fjMXxrNSM85/QZNlGf3w17oJk8hOGWLDFzzxlYOzfq2iNX1zwcEiVzzY+eLvF1yi9ao1vH5Mlp
cRO0Zyn0xV2bZTh0HI2wPVgBsSytE9rdbwKjJ14N1OqhZqXLgs1ubYzojp45ijtLH/sfcRtaa208
FBBI9mGR9itUNrfct3ralVgSyO6FlUfW3iiNH0oWq4mYxBhjKf2X6AMspIcBk4S1Ujn4PWr06LEe
xziAyGgyGm5D009PJtigLV16xKbghVxsJb3glGYm5MyW6E7Sok5XaJWcnRZI/Qlkgjnn/4w9z1mZ
Rp2R5ES+2dByytLRfwXJSD8Ji/cxCZGguQ7ZW7EeKTLcSnmXDrm6HNiZWUIQQAlP/ZXbDFrqAQks
as4EVGf0wbk+mqdjNzzGcrzqdYJGUrRAMixIQ94AuXugOlJ++RnpmlgYSit2WVxM57b27x0czl0t
0CXlUOHmz2r9dTDiBROu4UowaDpzZDLQpgkobap0fB1c53dHuUwAQHrTR/lasUEfZIVHhGsbM47s
vYXlBvbBtPNP1Tmfdjb0m7EytIO0bJIpNfXTsFJ6G/U0eNjVpmmR1F61ZdzCmmOvxHKckn5PZhm8
gzCS+65iEw8CD4n9UOR7NHqYVysagKWvyY0lOFpOehVvYRDvmMqXt1AH4oMzlXVMwzaofkI2C19N
kkhP+GbWnQwJPo7qQ5dgz5imEKc/GOkBjMg61of+oI/4eWRz0nHsnYkkmDhohuOSPEnw3u7QLj0n
LV/rCNifLbL1EANFCyyc/0kxyW9Aak8tLSipJ+GjUz1e64wug6hizrW2hhvcSBUBBFih3VweEAKm
mypN1korA+YkJH9kzxCRp6Nz5ZfAH2I9udK2P8dMFnatcoMzL2ZK/M2Yo+FNXsEUqxPJ1/YrzovV
KPsXz4y7a66laKcqLV/1DkqzSFfJYgKqfVaRv/DKXptRLEcEZxbtoy/FMqysFOMPJ1tJXtnZlOae
cMmbNHz3BIfaZsUXDfhuC7Iyea6J3pUfgLjzeVPqGKD8BCUsrayli6RthbbDXEaVe+xTp3j1HWjj
1MromcXQsd4kDv83zDaCGag5+MsW4MC8cliP6hDWhkBE7oqOpoSsfg8tLOnMle2BlPt38lGQbzmp
dYgyTV/WrOHxXGZk6mCAym+Eajssq6ytZT9Va0sE6h6vu6I+m4zJr4kNZ0gOhXPQtPzTkVmysfu6
WzRW/QJQappXJaBfb1QkC5jkkAm32Mssr3YTeVwe9tcxaxNSwMr3PkPZK6ahWYPyCZmklda9M4m4
dekeYKZqiZXUPcL/qk5btNiL5gpj+dZQ+YdO1X2tgrFchNZqwoeBxDm2Cd6DkRoiuj7rbngQFGYY
04GvFk88rZd72A/89jgZKQ5K3ZRoEvMUNSGxqwyEVtj8LkbrmBu9cb9pdj1s4eyy2+GiPckx3gdV
XmIzz392g0d4Wq2WDAuzi+qsmQMBe6Ps2prHMvkd1MMEtj+YR56u73TVxCDTUm2u+v6uRWG/i4mf
wylG3owdbHIDKldq6z58G4gsnhPdeTJdRO59g0dEniQ3+IEEkBrSdwC4fZHZ2H9rhMRElQ+kgunA
xOsixViqRS+tKsuVWRhXwmzjXeSRGZVylrSIwtkkXRphYI+vFoH0s0k5OxffwMERGUGBFmm4TqZf
LcJTX6sgu1LxUdAoPf+mpfnH7yKinaEpT9/WraPPygGR6+TYGZIwcRVVhSEWVXzdA4AA2IaE+fmg
fASlz/e017AYuRGxWjWZxHu7sOO1bwVvbD4NEZ+h+Rlq9XXyeoVc3G+Xlp8nSz3yAgwJalzp+ASe
Cct0cCY3eQxsQkhFZ7Zr6Eerh1cXdhkt3DzvPoTGiXMkOsant7e1giDeZk3frk1EEK95lv+MxGcT
KP2HIHGjeHYQLFpD80kMMZnLcB1aBumvfU4DiDjqaydN4jyMzlzFU/ttTGUIsiw4eCI9TPRFHiO8
7RWEorofJuYZ3SkunHGbtlZ1GJtsURl1DprNo7FZe9oLDpDfqC5qqpU4ZVKrsTBahrUvTdGAFnFC
1lCvxhjHO6rp8NDDmdXayblXpoNJtP7GWsdp7CU3Yma8kPbOsUSnQaP5EAw44nt+rxLt+GosK7zi
gDgWwugdAlQ1Y19ocy/3u89ED00ab7R9yFKiQTgO7q0jtNkwKuBqhYtj04hJa5PtzozDBbJsLtWu
GzhNsh0G2a3yultcTuNHha2ArAfeBz3/XlfGnhhwgr0yr180uJUvZZgA8mAs+PXsP/6KL62ZFRIa
1QSkFlbeu6Hb75wAyPzyNkVh+Fujj++59N1jOxDn6IBMmjcKRL0RR7Y/T59+l2eGuE+QJFmKBP7s
UiBL4J+lvxfPh6+nEhjVJvSsw9czQ/pyDRaHUJOqVljTyFEGygLfLUyDLakoGMrL3FphYsNU0LUe
7f4uhXttnChm9UNN2M+81mMbp17+pPT5HVZEhmGJjV/LjProIghePtakNKSRG136VK/BSbUDmABL
CE6tWLSCjDSHwQ/ldWRWsExVQEpUZbrXZmzlNbb8FKgkPyixlcc4za1zVOo9szCwZAnD2HsMVmiT
aOjS6T1z/6uRwOOunsei6BB/pfJqsXrLhvIPNkS9bnNJ3mkt0TM8bbqitJqt1M0j8cd0j0SuX5j/
Nvj8pnLV1rRiECwlH5WR3TqMVFuzCcybQ4SP/WzUM9r9aXvo2/k5F26Zvzs2AdqqK3d4UyXEvfAd
zwzlAq3HlRM5+Up1zY8pcZs1be98R6hasoIO6LwxtFlEgH4OKqM017q6fZ7Mc9QhlUJgpdqNRszV
gDBJhRz8x2D6VsLe95MAjY0L4dgfwwKte2RvskxbR24WXtKiJSLDukSllVz8YBsOgXbBaSGRZ4Cz
snUGsnT5/KVjj8iQx6cRrEXRjYV9S31lrSpNNjBDyeJAenge++SNAiJdSpyDZWw5S6YG9T50dX1r
swmui7oPL4HB0XMoe9RRFZ7rXvHC10/XQQREcwm5NCWKwkiXSPYMeOl0N/xYQ3yunDctrcZZDAmx
ph/hjGM/6zCQLbD8f9dy5O6wPLTYs87kOTzAl6UcuMLijbvADqt8oRt49PzSAL/B3UDEHXoNfYcb
QlGBpicD2sPBM2FQKwfzAa3uHvtaMdyTrPoejMCw67C40zGql7S+TFiegXuU+neGC9Yy9vzopHHX
bLDjZDDcsX4SEFXhe9O8V9gu54mfpDGnaD95kvxdzF7rvqvuocemB8mKRE4VVHMPXeWCLMAk7ONj
Y9ezooj3DXENcyaTaLAcwIFxSPLL5NuLoMbL4BURB/zh/nVIcGlFrG3R4cPNNXrwPlWAFN+jhJTY
OOndmTGl/Rb1ESM1zT8Yma+OtHtX7WCgHIzJ6CsjsdCaAFgBKSgvkro+1yP3EJuD3ECOLP34N3M1
75UMCNSJFa0s24meZVwCfFqbPtuhaa8NswnHkva1rerjIPu3hoTuAxoc2AajgwY+Mt/Rx1m3cTNo
SA/saAqIlXxGJMEkRcTguae2rnb4r4DyGDJc+kNaz6u6SXEZVqwnAXLTxGuHPQFBe99KXOgJ2hyR
AIA0nGVL7q7PSQGnIfo1Pych+QWaFWdzOyv649cDhpc9kVvWLn8ODIHfkUUEL5HtlK6Gli3DxM1e
GdyOM6sQjIyx91JRIo+rRwdtol8YyzzK5MrT8CcrZ+Kjp9feV/x+ljKNU5k4yVuMyP/r77VSRYdW
gTPzQZg8WGfzJZGWIH/8dJ3lXfIwWNhnxmBNx+T5tI5I9Z4c9Yp5PLpRKOxjfBgPLnpzL1P7dZTV
ozAZcJcBChs4ZniiC/Get8mmCYX7C73JWYstj2gnItZje4jP9Fem7VPFvTYJ9+ONA93m45kAS5X8
KBmdYX6v3F1aNXjKA8GgDAQJYjCxdziFLXOvMi7J8ybVynI8c2KEpWGL/oSNI1r7AbunV8QOkXH5
0sh6sdPGKFhjEY7PcFcI8+u87mzE6LDDuuJu1Ps31XHWG2Tr/4hyA5Mi3C5cQMVKOPhjBsZ+cpLi
hRxEk355n+5iYtle/GxsN/3UTCDl+vHiAaIKSyfDR5T8qEdD0vM1KsbX+O2yPvLuKL66gy0D6vkY
vigxZGxjcXnIdeX90FR8L11GD+TC2VtewXvkeNU1y5vhytzsNcRzclROhe9EJv1FpBVBpXWkNkPb
LGVvNp+6v6DEJE+yjTitIY6e1X0M/kDjQGL3wztruT/DxSMuqUJmyW700w9zQmafD0Q57aBE0exL
5KdelnT/gRCcKhVA0OmZ1PWcKq9OuWJUa10Cr/vIKV1hBFU9udlkded6yiY8EI5R9sNNK4LPtELD
F+VuvBjrRv9WVcm6UlXFJVdraxzBGKkYQDY1hD+RlvExtJ1+VTHtutSq/YW8DmrJKPdfDzIC+v4l
pvofs4U8v9EPBtV1FIQtFPg/vvHiW/vtL0+WeRu147X7VY+3Xw0zx//kkD//5//vP/7Lr6+v8neO
DwsJ8Z8kZc/v8Mdnnr5lv/79X0/dL1X8y+HX//5f+V+sHv/xeX94PTz5b7g4bPYHeOcWw6E/eT3A
tGP14F9tzxam9BBO/cPrIblVPAQ6aKqQqKFN+0+vh/VvBqclwxNU7RC67f+e18O2njK3P8u3DAwj
wN5RMer8MeQ/aUWbRKuSIlLGNrLpKkZ5Ye3cRjN3okEvQYeHQSY8cwS99o6tLaS1NAExpbHTrEjC
fmTh4Gt0mqSza70b7TqwsrENhiESKxn38lQaAvt+G34XiXbjLDvL6NWefVNSnsU6ns2kffhdbr8U
7TOxYWSg5zW7NOuiSwRUYq41YfizJvM969WPpMzEzCjZWIqkFhzxHQ//ok0qb2SJG74ncdNBV81s
G1sZx6lY3IOKpDDVvUMum7V9Hi6p84arSyziNStcDialk6761h6uXw8cWgAbT+1ND2sL/akCjAv4
mqib4oUh9bB2RAnnWCvqu5d57macKo7Tz6d2iJWwd0aqEbfftBaWuHYYOxRbVMKJYQcXWok4958w
O0O5Ymdb6tNtSGECqqt2KX5hUPTnKbahAvRGev56UPZIgy+WMKPrpN95uqt48Se6VjoJ8Crq6Tho
lXlIC+We0hJmTkmb9XuXJwuIefoHI3u8dAindkSu2hsXEGNCod+TJsZ5L/3guOgvItdlpX0+pAh9
90aLpcbItRXa+JLUyTB81Yw7lr5uBfHxBIVfYkaA7SRU5GzxvAsw8vCmnCkGR2qrZ9pPdmxdhA4i
6OUmgQpFQNquB8l5wFdhcxp8om1XZpDEO0t4RGfIhWZHhpj1eZlvfB0kwzShivRV+ptiByMI4TSz
Iex+56TKbMaiCUinivRlEyubuCjnROgrQcc5UxvIKcY26YL7ZEGD0UDkT2M6cAIJxlfl/G6roJxr
iOxWiqbfAu5FPx+keqipy249JOaxnm42oGzUPIoQm7jr4AUm7pLQ0/YqwGvOGOwGO6sw0yvKOdEh
suX6lwCEyUih3uIgWhd4mUOCtlsk7ag91HXoCWvtXHkhCSkmArVRB93O7Nfs2VXHpY8U9Pm0I4UR
HA38c3A6ANteRIvzMcvCbGFjNkgYk8x6UP2c6p1m1UXGp577CRj+FkikDNdWh08GZhXkKHccd1Xs
vlJMVpTb26Im/gp2GXRdtKxz4IhkzUizWgc9HJQ8N3aekxxoqIGceaLJC5lPG6tokM4b3S8hmfYP
6Sv9iw/+35pmRIH/8eDnMVWxZimQneQj9kogeaoPbZS+ZAEmYObrZGfazk97BI1iuMpapSH9qKJy
ti1sRuoqct2UpM5QKT7gtt3ZbVluDSN8SIdErZgs4Z2QyOK+nso6rI9ao32Hed+m+VGavveeRkzd
FNPiE15TcmEN/Jb6kua0Hr9NVpGfQSNra68R1ayhYUQqsYvkMdB2ejsRSWrW5qrynpG90ZwSFXJl
K5xlGvVcHc3CyxMMrQVAcc2GCeXAomrydYchmhiUau8nNA8dkK2zLu6hxo7GutJ6LBbaJswLc2E4
6lYyZZlXYXwGL5jMGGrTWU9gHwaS7yLGVWl7tO7qZoGO0pw5rvzpDOsWzDc9jua7kTwF8FX/ng7I
Aoq6WUHm34jhLeOgMWdqcJIVcTRqIvSsRq8J942vsSYfL0H6Xj9lae1nm+Iocuwbhom9Fft0JwZc
/Fi2GfP2L8Nk30sdm/EAL5lgylWTeOuK0vJliHx/1lroCCoDPDoH72AmgaGVoN1KKR5sKyMCFFVt
3VpucOhnZ4mdfN4FgfMdK/ISjaz33ivixAbVRTuraZJbb37Uw/ArahPr+zSJlwZU070iYG5TQzdZ
pySY3kcvuLpycM6dC0s7q0RL0mHXX/3KMHYJ/FxgiUb2Odhi5qLv/t6qZzAIwlS2ihinWtJ4R65Y
gCm5nL6z1CON1gy2nzxfuwnSRKNDHhsk4rddmHSaAAtpkfbTbsZqV9P7oyJEriDKGn9vnGT+JoBX
t0tLdu45Y+mMEz8+XEF4585+Pkx+Q0ez9fkoDCPER8/n8Ec6AFwBTfvO0DBh9wGuaBglvCxIn4kh
zUJj1SU5gaLPB4SCf3z09dRGRb2oA/k5RUwHMpssr9xudhEKwOMEuuKY0wbqLBQ8YTasKqTmpwSN
gTWQyaePw8N1k6UbDeYRNzp+k95DoICZ4cPCy3irAUkvLVNz17FdsiTJEuu1xcaROS5Bunn72oui
v3peTbZ9rjZtO6ItGRUoOtxEaDMsdlRj2rtdUf4i6utCwyF7j59tNjJufAIqErHRtRQv2DgqOlfI
7P1C3qoy+8UYAx29xVmJRO7fml+jjmNb4hb3d33zGafBmqB1plqYktwdoS077O0EyDnhAAQEOUjX
vndMMmbSA/lH3xfl1Hr01aPJx3d9yK4RgCzQjXVNq1SzuKzak0lbVg2ltxE9V3LYvYw2M077+QTJ
ZnOS9iwSVnhKMis+cNsscvr4Jwan7SbCCbYwENbuJZlYe3sM97pn/B/mzmM5ciXLtl+EZxAONQ2t
GdRkTmBMBcCh3aG/vlcwrfrmzaqusp60vUkYGSRDMAD48XP2Xvu9UREcRVMX16a2rUVXucaHwbhN
FVX5BBq3x6mVEscnANulJmFRc0Czkzxxxzv6oNwuqEgoiDKb5GxL7CfSmwYdISmP/afpJhn9SzfK
lfIWGkUOqg5/uIZ3lUEwbqRXM/qzaDSgm623duBd1E1lKklVX0698pYxfalF6flqazIwB4dLBchK
jS5rNRdOtx5avWMYTuLN4CeL2p6foHKydEXeJYr6a5qZ5ROEbZrroI6qAaBI6BfhunM9LAmBRSj9
CNfaqtHxRT/RC2ebqna+uipn3F6zxRmUCBbEoKpDm/jNrxvYwOogBfvG8Yaoi79ZrJwQpfgAmsH/
iYWiv+ZsVbHqY+31HXuNtG9elgVOGgYIycLri+LWplqY4hZnPEWn1KIrmY0TmQmpHJDQl49ez+Gd
lPMESOFLaV7iLN10bKDKOd1SN06oMNRdkeRf/HLGHIyWr5IWGAei7BchWgeLsw161LbxAcRaYDW8
fH7McvdhCMgiyMOxue3jviMl2NCIeuut5iEBk37kJNh3NldJNxWnuCF/Akd0OI1vmFi+BqIYdjhg
vpXKgLNDfywqj0nSXM2q5XF6DQqpuPPZJxDpA1Rsbmi66a+YBWYWm+TFHRnZ10kHkCg6N250MYLO
OhZwmlXSWCCH4GTAmTVPbaVfZTMex6aq7gUKrJcQDfc83wLZDJLTMgY9GGwnQkLhFU3KbRnRuWzj
8yQ/wHljxE+XQ1k0F6zOCTcOcYaS1JVlD0drlfuZcZ8RPHRPgyumB1s1DO35ts4Dwn58G7ueo47z
IM0zMdaG7fSQpqd9RiVGemKYnRRQlBOTnLdohJabi0jvy5jpCw2BU+QVYF2pYY5OTtMoKj7SPOhp
a6vL1E/p9fMmzGKYakbwxjyZJAkLgAQrKeN01shNmulLLhLjJG838dwmWw8a9UZBsWG5J7NEoo7H
9FCWuzhMphfO+LFWX136cNR0Q35tbtVRgaTzXRqFgHlWRHszkPI95TrhcT47cPRbkqaXTQ86Xgzp
acBDVcIlsTzRPrRd81EnSb+iGQdkvtxAWnQ66kMONGPtjqkLoaLfeSYUcMdGOWHHJvqYhpZpgbg2
GDPrPoVmvQ5x6d0Bi242bNT0JWaStO1bEjDnuOt2Ba3NRdzVAK8DbNtVAk43zrHiltQSPlEmA9Ea
Bz4feQjgabCFgJxGfI/AjnWlWTFBkqOpgzCFVn7qWYswCvwvXWJir4kbwjmgwDUDgp4OQNdEDt6G
FfYNZUa6mg16JEp+TGFUv2Xs5ZaDNzIXtbJ+4zcUJjSak2UCZq6jB9Y5wfAgWXL2XoDPGb7/a6Q7
9eYm5YYw0PZr/RLn2IHalqTI3POSy2QRfOyIrvhqqnQ7tcwqsy48K6N0Lg4NNXeecY5FuabJi9ds
ci6Iz63jKMWWJKHyWjpIk4RT+Rt2fkhsjQuIPOjBEPx4fZSoU4qp0TFIlRDEH6xqQPWoOPQaICSo
RQM6TNWBm++AxK3FRIBITPB9p4KHJHYUyIFMIRgf6a7m5Xz5/IoI1mGZkQGztu1x2taapi4SWaK+
IvPqqnRnILx48QSioAFFVZBfDcHyi26bQBtydBE59caaqko/jI7JQafjBcpE4K0xoViZmX+zJLEw
5Li0sUFkt8Bo6EZDcprs5IeTK28dRRmpjvRcBf6IoznD5ZztUK5BbRYl6sYUOQg9Rb1saTQxoidI
UgfqZxYB7TM47pQJm8+xXhIG2wQBF7THzWPCHcJLoebUALuF7CWmwpxgrYqlpfcf65F485skvNcG
Xi8IcVWOESusJXZhuvOp/wCzEDFPNGyLZtxTskXnvo6/J2Kgf5l/kOOFJgso66EIILvpBkY2q9cN
z46DdlTnMC++xkULu6yB19jm7pl5LeoGMCtLm7fd1HOPaIQJXKiScJGpFgdPy1TOk5C7FPyZeshv
GZZYbsfk+jnEC0bQC/iBbyGKebfAMgmGikE2Nog2PvYdhRpoGb2um3hYhYUNzQuvG7krdn38/MpI
5qXRiebRNBJzoYvkDhMelbPrloTzFCsDl/svlmdSJMsGsdha0gRZWn32DLuO+ZEY9NZgGo4Pi/sR
RePLsPynjuH5WorJ2luCZF5q0XPvdLwjROsHUAXkNrZljHTCi1eDqlH56kJuh9uhFWCjDsOwfCwx
izTTmDyTGp48N+Rv5SR07Esrns4t9ctK+E11gDhJVEfZnMEJRbi48uC1iNW9bybljy4KD5AA9Hva
lmqlpuIkJKm1RTiOB9Z3b5NANnl0EhwdTddTAXrHhmb2dy5hMcNIMBGgvh6IPFg5NQkKuh8KPOBt
9UpWxD71vjVF0n8bTO+xgwX0yqY5AFC6Qj6pzlZTtKyjQbnphsIDJ4z3qXX89odOPnJh1VfFXoXL
hlXszLqKCCbC2j2XVstH3cuvIeamrOMKa5eDuJLVwcLnTAlEsBjHqgdMzygmvYSJPX1xPPnTmhy6
Pw7Uxxb0YSMJRI0kVE/fy4cnYAb5um2DbyJA+O+M1HKoZMJ1VCXiMgXjT6BJM1IwlPsMaetbI3a4
WITR99HIQxC1U2dmfRjRXx5QKXVrRX4VrbN+MVQM03vT79Z5DOWtDZwrpH+PHeis19VMMipddmNv
mElGen20cyuiXc2MIHVzSpA72IhZ3Nq6VjVjzY6T+j4zZHxXplS8bajvf90luTD2rr3CIQG6bOC5
vPpRu75zrkc3QLmQ9e9By1Brgo1yqhiHP9kWHkU7Z0Aa2E9NBpy4Zue2wg/yLjIQ2k6afwFfk33X
VnvxxPhzrn3nOZD1unct/ulNc3A4K0/GWO9mbduPXNOp3IgbXGtteMuGSPXnG4POr7zsPpFXebM9
2kX2RbrdUy5IUukPaFBH8vIC/EIcwcd0RPMEpjg5ztFtE9xC+6psZ9X05BiknYn7KWX6GNQBaegI
Upd+TXpeBBq+ZgiyqNO+3aAXeVCY0lZ4O/01mBOiRubhSdbdorK9cqd3+YjxjlSJaqEFY9gaDcA1
BIlbe0yGuhnsZTahBVdFTfZxNO4g3nxFnr7n6gBufcYdxW58K4P8IbXFuhBGuiARhauSS1KADM1j
1TvNYXQ7LiGtQqIPUDcMwnJrSiBqfRQ6GN39eUWzFplvMEHSNXSwdjVMXQ7EWwfpnFG/RxakLdvU
4aIPy/sJISt01mqPGlDfQTOsTw4hhig5coJ9CMAJGO3aVjatfAITwdRsUxVGKIs2LaapQ1KLbUO0
9DYwGD4kpXqjr8A7tTFXwqQO4uzjxh93u4R1tHTl7ZjRC6+y0zXZXG8Uv+OdTeQUrgA5rdvCDtYT
9JqF23ztgVEsag3vjhACPiY0TQgQt7hZCTNr63Opyob0B+bCUTvu/DplWOh0ySOAEEIYFSV2NMcY
ER0RbB3AcylS07i+9UPNPe4IZL35vA96lR31WzoY6Za8YEi5GsrxTURC7EdAy8ceO3OnKvqjjdNt
y8i4qQDanZrdN8IynBcdzXdudqjGbn6MwByhGstrLGt0aHLG9/eeLM/wxqYVoI0QL6+Jt8s0MZ20
1dlLsolhtg+Ryy/zK70qcS5D773qfGPTBmTwlB46POwm609Vjs8udBvmjNk/vw3Mfp/m3nocpwC4
qom0hE5fNzJ18oo02vZmYS/xjyzDQWd3jabQA7Zsx2p6i3NYdn7zMywT+pB0TOgex6hdff+Hlc/p
Jh1TtVTbWFvpE5HN6ZOl9Pus5mEbz3N+BAGQH5lwkgzWzDZF5O3O6fNL4J3RWlDCQNer9DpNdH0M
0VJf7SyLl3oc5bfewrvAmfUOmNUh3+3dpdG5zywGTrM9OjyalXybJ6SLaMPfTKeo2XtZxt5Om+9W
5YeHPEJugeHiHbgOKeM8m0M/hARi+JtfOLTEwULk/dvN/3hfJM1yY4ddS0BPwYbKEwnnI+qG3HoJ
R/HWatO/hLVPDNWE9X6oopeZiKatlZObTvoA0Z1w4bMWx1XQIi8YsSVhm+z4mKqqenBdExn8yPw2
QiHezHNw+nXDHG/2zf7ltlywM9BnuxjPIC79g6KvvTARYW5FnKmT07lc5km1GSJ7dMmBQ+8xdNk2
GXEc57e9e+56p5Rxq1dD8o+CIaO6HOZDpImnANPAmVWZ86GKOB+yQGzpfbE4qB55utUTOQAc0T44
deqsOog0bNCFdbEiaTFuhzaUCh+MY4+Jq7XRxfa+RRvK7ZuVXfhi2/n3VlsDwLMK49eNJtr6/5ga
9//jeJCJ3b+bDv4BhPvbhPDzT/8Bg7PIXXbdwPNN83Oc5/wGg/P/n2PCwwq8gD0jfof/HhA6/BEQ
ODfwbVRKvnMDof1jQPjJiXPQ4Yc+Z0ho/q/Cmv+MajZ5bB5d8CQ+6Afh/TEezKaEBkxXUy2wo4wM
Smo8fbe0rhidnP0xTL4+x64ABhs7e9oFxsokInVD7UN/2O66MxxbbGRZbQQvoUPWDcCZFzlAl/nt
v3v9NbD8GxruDwwFL9RzXYdX6Hs3BNuf6CenZ5shsgEPP2jhpYPvfKlcBG6R0vPaSQtnL0aVbqwW
jDJt6WIb5f8BYib+6SUIkk6Ez3jWY2gLkO/vJAwvL8ZWVVzy3VSTte5SPHadelYY9n3DMS9Kk+mT
NLpnlJPJNaaKjT0PwX0Vy5cM4NIm8Imm14axapw42o2TQ2fdiGjEe+JuIiQ06DC9ulpsDZM2N5NC
OqTClN/G8amu8cYFs4dQgYyZnVVHapsm09WDxXAk/yO5DF6wScxI3SOZeWxihBpue65sf+S0H97+
/afxBx3H9OHSgDeEqmI5LgfOH2wV8mr1WLp+AfRdMWcrjGYtJOgt2Xo/MJDIbShZ5UJGFrHa/vun
/ucjFkDZ7VyiyxTYDkC+v38KeBytJscHRFJCCkCialdlA3Z7VjeCVe8c09mg6ZtPO9Fh15IqtrdF
a32YQ0C0MaVIAhYBnR69C6M35QZhir3dzQFJTP/hhf7T4eJaJrpcznxgj7zcG8XpN+YdRJq8FYIs
DuXOW7uLk201YmOopwzPV+PZ+GIkqQWeoUDeG08s1c1/egl/8BRvEgIuOl7o+lxfbjqFv7+EJMU3
4+fjyLiuTfetbdxr4nvPlmF8kN3RnuoQfdQMH0/ZGNbwaez9GLlLG5vBC1kA7Bn6O9jS4+4//Gv+
JFjdXpjv+KFDL84Bcvbn2UxbpcgjryYwjKJxn059ejTLvFjT7iK7syE3xpIdtWxCAzExqTzQEUMO
rr9ZGAQw6HjGacpMSKou0RlyYxZ4zE1NMIQzG8dQziBVavRslu8RrlfgBiWQIic4AIxXAzWKhuGw
lyr5GCxad/lr4Tb1JSX6Tpbw+kUd5d8nJ+82k9Gu4L8kh6Tco2yfkDSgnu5M8gncxDkOhv3Y86Ge
EeDReggZoQqnvPdrrNPSqZNN+I3oDf2GyRmGvzc9ScIu1shUI2rs4qHPp+ojiCeIJATrBhNp8GlT
GncTvDbR4fU1DHtJu9vbCDX1TLxIFqFMdI+5k+hN0cf1YQqxnAmiZlYNo4gFNvbmIXWHmqay+5Zw
FT/NBn3UjvgVXlGgN3oocpzEdnqa4h4VV1ZdzPjo5xaSZC5fizKZgW8QVngcO7IDwNZNjOuR/3a0
unfjmAWHeOwZyRVWQxiLCygdFRs5WT5ySpR1dGazDTJEseg98aML24jir/MXfj+Z2Mw8H6tY/MU1
+/JCTPA3nZKt6lbepXBEe+5V+Q2fJJ+W4bmnMiSnN0lGqMJt028llc1yvLmUrLRTm74v6Ol5Fb7w
2qkORg2BKAz11+7mceqdPDvTYwXcNIijZ1Yh3N12M4t65ljpun3ldM/dpMjOS9gVY9VU68a9U8Ku
X4IkujZqIotMcmkeDK/bFpq9MEwsNv9OSV4qdL3S6x7LiHWRD8qCtTeQKyzqt3HO70YId/e3fdm/
P2ncfz6ZGasxiLVsLn2O8P648HHE1ZCPOyhrM0FMnjUhXiTnUrILXUMfiiAbYH+qz3MRdZuxw2ZV
SljNmWiGh8yqHubEK95hpTgrm9Fh1JS3pC2nWvfstnb43O3VwlPjdHIDGmdhj8Vc0W4E02ea12w0
5LJuUmdJPk6ytlIyBdwO10xrojobbh98BJ46ven3GJqpO3RwR4vDDCYdkkwZyXu6BoXPvjx2+Y+y
E7QW5BXdEkYgHVgTAwlFh5BMMAfkVUxVjT3z4iXNy4xHBFGD/R/+ncEfXD/zhsFlBYERhjor9D6F
U79dnv2qI6Sub6wTTRmXjPEQDygebUJ7wpfebL2zIR8sN/IObVu8lpnr3Zc1zXsVhcdsbJKj81bZ
VXjF9bIiSBUl8PTKynL7l/gwYGZSCuAqPcaK0TGtHPTOuQtSgT5BFEG+6+rpay9cua/n0gfvhS+A
TyTfVXCjjz44ELTc3uPkI9E/KxUE9ylWzXoUNlPVdlu7ejrETK1XuTPk55g92TUJCty7RQuuJr/Z
6txVG9fz0oPjcWnz+JDYzqMfOy8N+p5zIW5tOAwhK8/o9dc03AeMv76IlklQ1b2SvVG/RnU2Ap9z
4xU5A/6X4AbAszvaxCIdvjQqXRXp9G4atn/AECgXQnslzXSxj+ww3FZY5CggNaTNQCSb2dDfzNtF
tyJOZ1n7xqNUvdz/+zOEZfV2DvymduNDFejNBOqy8Fao/QkQtoJOJCr0+pOFKgrjFZlceNz/uulS
ExP7X9/7VlH++nFeVMwM//pJdDPMx5Kbz/v+5x/TXMTD/sevf3775x/+9hi/ffn5HH/9/ucf/fYy
f/vNzx/9q1//V/d9vrOpVO0WkqR+iBjn0xtNgbXVMVSMjyEd1SNU+kXWZlhmyv6Au9RGwCufcX5r
KOfDfK49UlX6CviKFPFIfwCRTMy6antOesgshXbWJzzEQXEcIPUxHXN4NmjzM4UoPmxslEuWyYCp
/M8pFN3Z5PoeV8bWNeiVe1PHOe/Y4V0q6cBbWkZLrn8NhNAuPpdpjAqgte2VEfso6q0SgiDZW7Qf
02BltRJpg4ze2nzId5CrFqpO07M9iTeJ//rG+N+moP+R49nqB7MrXD9uM+gDl0YNcKJ7tqKCfm7j
v1RxfZKU6xuvoaRuFZc9FxHWUncDANnMOzBTcggLAy6UJmNBeGlS3w8pU9GYMS7/vSm+TlIeZMiy
MjMEoD1pOCsWXHujvChnjEpaqu5n5pwpsih4ZPXgmpeIXhygIXvPKvXBIKMoJvwvktHLDQZUD16z
LZ36vkjzArvWiImvsZv1QKDjoZqYG/qlJAokCL7cctNX+HbJ3zKzYRMNBfBAwldU1t1Df8VsoCwH
7cLkb6MSPROWxVXKRuJRj+LQDd4WjeGSPV+/ATczrmvhVvsCV0Nl2uaxrrN875F0omP2PYwCn5V4
zlyMV0PoA99hUoYcB/XdkPrWNmh2ZDeVvIXqA6Az4AEykiaC093cfYuLWtNTg0mRdu5rXM6PbiFe
ZIaCIp0JvG8rAxev4ROHN7DSx7UPfiCjfQKsaFrGNr75if3FWij3o+r9cJvYTDxDgnDhhek7e9bw
fO7scHBotZe0R3uJzyEO6fhMsbGhsDVugbhclrHv77M4Jtna6AH2zS06Mhr7YhYnuMLZkq3Ma+t5
7m4K4mtog0VLanMxDuNBVTokWYU88dJo7WttPOXTaRjH7qvPFA6Dx0OoiN12Irdfl6ozEc5100aa
eGlAfNBbBEJ23ysXi4mpv4syYYmT/kjvleZ9p9w77HQfFgaKbRsWOMJ8wUCmaDH8WJDf8tFQuBkT
8yzM7icteM6LNhuv2gEVYI+5oFpJaPknVEts2Z1TMRKl2AtizfoWFxwCR+fAcQ0xIhDlJWYcPBTA
VgOupKc6FS9AYZKDj0LgVry5xGMZhFdBzdkNY0xB51QFW1TVndh8f8/t4ujafnInjXSkY9kh3IF9
tahbx/wSe8m3MRIVjWLKVfw8F1lqsFND8tw6Dqk3P3DQ6rM/zN1ySu1VZ2VEZDh0y+0M2zMIMrbz
Luc9QkZiuToQBQqNwULXnXt/MyvJPsa94GKAoZLwl5BPkRyC1zyi/Fv0EXIJrAP3lQE1Q4qvtksv
tYqipWf78zqK03VbVTYjebc7Mqqnfa/sA6qEjqsbdWOt3CMb901XMQqUOfB0JlhX35uhf1Qokjk5
+7WJaoBgvPyc1+gTPLflCArN7DoPwy6NJOtxK4+hXVy9TmEWAeiaLEDw5ZWcN+PkEwSSt/bFLvqz
b3TP0lCMaxP0wzNOPKgwlbGSDRzdwMAwSWAwWRnYXU5s+1fDoPY5Q8bXnI975aDyPfeQrcY63ltu
+uqhQHiocvYzMVheA1/nLadrWdS4H0NpkKpeEK7D+H+BbtVeMPoSF0c74X4apxd8jFx8LBJvRmPI
11ic3RX4J6qH1HpPncY4A+VeTKgslLGK86q5JvldbYjsUjAuXdQUl5IjgVhcAlsywkpiKDugF2x5
YiNzEiXns+4FGhmFOc8t1IN0ZrU06mYZuHDqBsBZj01tHF0hi0NkMDdqze8yzsG3z2161uEa9R0Y
3GzQS/Sn9n1dx+dOTczLQmfaMr9y9zPd/TILg4eWqI5DOsYlosJ5LXNyounOkjcURGfOlOjc9vYb
5ypJfmm4jW/k6yDPL9VcdM9jE5BWrdIHXNQAYxngXH5wZul7IAdkRmbRqzVmelWSGLaudfYWcWiA
xB6DzW3QbNmi37j5mG9h0B4U2sB9P1rqZNRtgA5puFoWRXoZzT4QDTFwrnlhuvZ6H66vjwAiLM9O
aQHQVKo8eyMhDCJtTl00eJeKynxVui9axuYqUJ55j2Vz6bPV+mI01c+i7dtLoUcgC9jIqd2yiOwY
ziw9zN69xYtj7p/lB5QshEfFQt71rJ3Mku1qz2AZFyF76qO2GvS4Kuz3UVXuCi3qBzyOBqI90kKD
wlmUZGZdSrRRkxGhKA81gWxz/MwzAsJoPXtpIRne9tPkL8PcUAcPXf0iM/uBgIQyX4T4jmE7YHVH
9cOR6M4Hvzfaj0I0/kJrszmIxmRoURPoU/QZPXBkB8v3asKiVTI8geeDlLen3T6GTyFWqDusdu9O
01wbLe4rH1Z/uTaEj8tSBwco1s8TToYFUulX+AxvtjQfGQW+ysF6hFqQLOJbvmrWLJIseixtUOdR
xDk5vDLwX9lZsAkmuu/w/eB+IQqtTPLtci9hFImAmGgh61GJiI2fnI9y0B/R6KNhkydW0GCjSTdb
qE7tWuUHG0AdHxFKgKVRzDSEiGYibYoeyYFq5qlX6ns5PTIb3pGRs6yq/pvo3W8SDKABB13obh+C
X4BPdZ3n4UdlYfqMInPHHOrgxQkneeGc04rczaIPkSDruVrG7FahgiDJeRYyu48Mab/PLXsYlClv
A6wwhgrzcB6MGJxv95VdpdtMb90YH9jtjD55qRqLLH64GWTg6GNp9dNNEhUKoUheH9hPonOvywVx
fDOHHMqZ3ISBohywZmyxNonRP/ghinDf9Mw1KUvv0S1jcjLuuxbpYmfpiUcyWK4R/plW1TNjLY+T
ugJR2Fo2FCv3IyWHmVbQkZbQk9/Tp9ZELSazelERnt3WYJBXkfyVTr4ggnZqFkFnPpJuXCZP0diB
ZrWvhKKfMcohl9XpE3kNbMMg5kmMp1gSk4sZ9j9pjr+i4nUXM1okkWBRjmtc6G1XvND72dApIgXT
whcnGYJDMPbi6BwBiQWS6i56ZZdLifV0Nc39ofPOOsK7l6v7boTZWaf3bb+2kuLR00OzTGr8KqG8
SHgkzhhfmvTJnvEsGtZ7Nfu71IO5U2nE0lP8I89aVLB19jIH6Pqgp5ecFSRSVMMpphKCHf2C4nqd
RvWB5lS6HEx9gidycQnmRXNppatQD8+OodZzaj3J3g4XVUOPZ8RzV9sR1UzKgDS66ilFbqC8hedr
horhebA7BArliovo9zokmC2t/RQmIZGy+XzUBTrWNG+/R0NHJij6ziaNMArYGTVZlX8j7rRlKLUq
bRLiGiDYfrCPS4I9W6/HAxTVH4KlfefEKVaOgn9J051TM3YPszluah4Gjvj8Nab/1hazeaTynJvF
55efN4zhzSNmdJ901duX4nbz+RM3r7ot7TToG3ezxgS/+PyFMJf4mD6//LzBrGwdP79S//1VhJj0
MBffy8Qfm82/+t1fP/n8CyaCq2gszH1jELD+22//elJymrG9fD4L7+Ylr1vUibdn+u3BP3/664XN
SPJ9NjX7z2eV0mNHM9liNQXRP17252//9rC//lCiWcKJnco/3xsd+n+8919P+dc7DhOpNmj8vv11
129v7M//lAu6ZyfEvDU/P4O//maUHvN6Y9JrmCXqWMz6tVbltGMC41+U513ioX/KvQnnv7551pFv
PShIFsuma64SicUKjUF4X1mGXoJrwHOUA78I5pqDZSLqKoDMus29XiDx8N/jehBnrlTRoneLb8Hk
hCdlJ8chRZdlyvRL2kLb4Sr9oKkNLoEHuCYVNa706oeNYeFITWMd4yl9GvQr7Fr9yvQoYvNVrJuB
xi/5GOldkENSbLws/aJ0ysYIzNsB7y65cDmbH7tH3zrsqkAFTwUIShO/EOCaTO/0jFKjFGa6jW1L
IoJhBJQZMbJ9HA90UKcnx7vIHp1eo+Jp6ZcpaIiwuENq3os82gJSveFL5cuU0YozZut5RHBEVVRw
ce1heaOV31sNyyATQ5QIEjWnO6MZiZHEXpqCrEydRc0q9Mr0EHvybPppcTfeZMIKZlFq0yaELY1M
xnODYycztQzS5KhNd+BKjNxbD+FDYXyf2elT6c1wDHKIvy7yjZ2siX73HIbNtVAwWFkL6lrfGz78
Znr0vHD09GvfLOYV4JXUj67+NMDb9wpvhVo1PmFYNtadhfYzIKaFTVefLXy4U2AXLZz5+VdjQler
CxALSqyjFD1r10ynXxA8O0w2CXQO6G6QsyWsirrdmMMUgZWN9gPTuI1tCCjziEVxLQOzCKbgRBzc
MbD6r2FsxhtY0OKoJnMH+zXYelMNrLHnQwXhUa3pAcq7smqfTAAaWJWM8TSrHhcJmF+62uwIi/6C
zDc8TUmYbusA/NwEZ39LoZxc0PbF22lG1RLSYthQMraH2JLjFoIZFGmUmUsjdjQYGswIYXNqRVFc
aEtV22iEFm7GHRlc6fc2s6tnoaHHl7OJ5GkiLzbH5UYUQOM+A1pt74gsCldDbNSrHuTnDUFrwHOu
iMLA21ftfRdJWd4QnjQYhBg0xY+BNg9bK8s5Fzp5rX0qDUP1F2dsS8w1LoKyvsZD0gJ9sS+hNeSX
NmFGMGAPL61w2ozxbRRsGOH90F3HOUTFECTqFNPnRi/SQmeChYyOvFlnqW1ddRYQAmzjFzCUVPs6
Ld8D/MtUmY9lDYAVy+gIN3plheWITmsW98IFiEskwLCdCI06V2C99Ni1pxz0mZeEAIdLf7w4N0o/
fNhjbMjuyNynPea9eJUFPSxF0jdSdoMWTcVERlJgs4QiD6wlNB0dE+9ZBdahAJmz84r7fsJw4nZa
rK2otEkjsb/E7gjqvkjEoYhP45gbX3RUd+uuJE4mtG6V6NwGS8UuAWphVCwhhAOzGnrEUVV1JXEy
3ypftUuiT4pH4A3puoriNStYCtVKme9TnJ2qPmO76rDTb4xlI2f/TbdWRsRBfGpyojTGIpifJ5Tt
68od4AMWiOEMNPvstJkMAS9Yy/Q+cgBKDawPG7ckphXwyHAEU/racz7ug5IajrLuybXEkfIG1bRb
DGfcG5jKWmbz0ieyICbMJ+hjBy+A75/zFosbvsHsp9GrYc214UFoefSnynkSnIwLFaTTR9w5DwNg
r2YYnINTpdYZUVUZHk2fLlCQkbxE+oCz9ZBpIaibQSRxeQ6plw+az/mOgJaXXEwf6WSX71WBQYZe
Sr4GrXDLRCc6M7PxDoLSTgntbPKtnrp3LsjJuzs4u6TBXOR55VtQeN+bdBM2dv42RuPGn5J4izB/
5JptIBOL2qtkMHFDJw0rkZHu25XTeDbZHzLD3xHFnAKxcwG5PJvgNr+3Lr000y8e+7j8njUm9dDs
RI8o2nLAwBaMTMBABfEOz2kWTtBTJ9Kzi+RZhzd/rFVpTBvivgmM4tw3KPhcXuRpcgrMT2B+mS7C
lXaZwtdiOrSzf3VlBiIpzH96PfYeLqL2QgRjQZKQkZ/MqHysu1IDinT8XVXGxxJTAsQPGgiWrpee
mk0KzmVIItQyrkR4AvaNENt17a0VwybG/qMOjFDu8psJodB5fU2dNlsXYT9eM6ddlHk5ruqqbe9v
LNo1stls5U/2xAia5/HMdglbmPqZDcwuj+12j/rpSelErjzvBqlBqk1Gin2aPLrcHLDi2k3zbkbz
lJetSWfMXRNSQE5oErdrFppNNmfxKlGy2vkav41v2dWKsE6JNJtGFlM7n25JTqqxN8urEeV3eWlz
d93d2e6dV/b1e4eJxdlEMahqr5vFJqv+i73zSJIcSbP0VVpmjxRVcCymF8a5mXP32EA8GLiC09vM
AeYUfbH5YJFZWVlS1SO9GenFSFWhzJyFuxFA9X/vfa+CMAkHdUeO7Im0MHXOuXcQsGNvgM4WkyL9
pYr0ncGitTOZoCxz076GIsQTWmHq1PtqWqH2WzQvFGof0u2xcgxGZZAf2mUhYvFcWer1oUdF3Kl8
FGS2clRIxhmcB8bxhBAZF0b6iizp7VNDp/ZNuyFfD4vhm7c3IUkT8vaa/TTwHfng6wern1jWj+PR
a6PvBjMsV0/PjtuehyGwdzRSXKoCCSwGnrSaCOWv2EnsLZnGawEubAUgNLg6Zao4IVhPmIC0nZT2
TUs6h1ORis95haEyK6y3+X+lsvIHNlwEfaYg2xYzmQbbnAcCWr06YnROfuIdpyTVoAclN8Ns3ymA
L5/CSNyG1v+SZdHwUnDOlTqcrNykp6lPeYjogLzI9ksH1AcQVSW3ICx/Qm8PH5yJTUzVPkiXqgKk
yvHg51O5Kp2eRYCow9eJZf7S9IWLdM/dnrhSTSTgOWOio9lh/5Ao0uClb6t9m09ccGGWbjSuLCfB
Jo/LzHRs0+lmkRDasJNp9nmcEJsh03lCTe9e8W2ax6Kn6lhVI3hUzKC1a330JpBT0inDg0ZfH0jI
5JaHesBc2b15YRY93BWn3/EUv9uS4FX8A77i7+/++3Oe8d870uJviIu/fse/n6NvTIbzn81/+lXb
H/lMnqj/8Yv+O7rjPGOWp/91X+rTp/q3UxvV/3bD8V//x//+iz/u1zf/SdAwcBHQZiYIRVAvhAvu
j7ZUof+m412h4gzCBrZ5zGl/EDTM3zBmChwkjIHxIen8NnXeNuH//B+6/E06wsOhxevO1AlT/5fa
Ug3xD7q7pJIU6rHQLUO6Nkd+wb/38WCI0cGIW+le9iOcYy0czoPTPcZgGZ+MrATa70imAD1YeypK
wKYqyRWfoNsV1H+x0lJprYJkzqGYGQ7TwrIRW72vQzjUp96i6d2Oeneb+o04Bk21pT1O35UYpGeL
Mh1g90M1UUmPi9BdqNbClhHq9TWegvoa4ko+l1A9k5GM2/2A55WY/9/uGmKAiwckeSmlJ49e0X50
HURWr0fKjUcYT3rLXsNS5gtbZAaB8/ViDG1ap7lAePpN92cWX+1YILRAK8SRnZIXTp7bCGt+GVnh
wsNKX35gs/iIx/aQlOwRqFa61Bp8PhyGWM3zm5+tnBS/T1x91ziNLuoZyRc2dF5MbJRUU4CUtYOT
T4Rk4fi0r/seXIEuIr/iqbVjV1Dpe4b8hr3XDVSyqPoIRogcjjf8tJMjJQzbUZDrKo0j+tvnVA0G
ASv85QXLzFDN4MP0aWjaOeUKE1JAq45CBkfTj74X33Ajwa+d3kYpv5RF9F0pX63ART0Ak91i1g1X
GfY2T0NG9Mp8lSYOMyD6uepPey6lTYxHjRkpary8lcZlaLWT42Hwyn5KjAALq6E9keFJEhrOwZDy
zaEmy4src9ml8jmL2Qk7oC+jJFyB1vOWo/fhRqhXTWp/oJnQzZ48eiqjPUYLqbgg70K+fcW/cPWD
jI6f0f5EtqsWLGEqnE7thtkhVOVNpoqfoZ2wpRu1TZl1KxV7rMjmWEG8I1m37fMBRznGOJt1DWG6
+IsRhY9dA1AhMJF+6MhJIPB3Bmwt/tBhZexIy1roaMFxcj60kOWxX+XYr5NhY8notYs/yDLmRILE
zph4CjLMxjGJiwVLahF7x9ZA/LKoyFmkbhosDe2aJMVXXPnGounmkKLE/mPl02MfRlTctV90rtoR
EItY8z88eJHLvgL6pXAhCOZw2K6nZZQ6WzUC8g3t8gx2yj8CTwESA5p7HH4GYKwWrY3BIo+ZMfXg
02O72qgsfDCCmLSZV3lYtGHp+dXNK+ik7CGOihS2sw7cGQ9Zx4CrfmbftkhQHjuK0KCT2KEJORYL
lqbhQTIY2LdZ/dS7+Su7djbqaU/VTDh9H6OWkhmYFDi+CZI4eGus5ziDWOzCJCBwZK16Wg9t5mlH
1/MvIlcH2fmHyNULHlufB0rkGIwohjOhFy6sbNy6nboCTYgXUfwm45FUFdDPXRAmPBvesAdQCaci
B0rbWrAf9feJK++2HeSLkskB+4m99Ovuh+PJajm5+zCrbnnZwK9uvhcuWaPE0eOtOch+pfkzcEZM
PytqTE9W4rW3LvW+eE408vz7xBbYMJxiOstYOXcbP837ZVdGdCHJ+gfWd/MS1/yA1sk+Yh23VdmQ
MVET7ym9n3h7i2p6B78ZATNAS0/DelhFuZO/siwniwKyi2k2d0OvfPYuFRxhxvhpxii2To8DjOVL
iAY6kpBYMpB236DlUu9Er9mi8cp2GcDxgL5rsVPs04NpK4YInUIYAfn4iILjQbnVBTW7TY5ONT24
nHeWrdXRpJIFAa4F8zttawF90n6xcgNGKhRGsauW3Q0YXnjs4uaPQ8gb83637hQTKjX/WoaCUNMH
j0HjwqnTcU0jHRE/mj92P+g2r22qWcxdZfjl2jWtbOX2BPEEvMaaHwf6vmlOtUZsaArnN5JjHQe3
cI9VZ0eHEvQRdURsZ1RTy0sU5tTetgQEtLxxn0fip6uozNMdZhn3GaI/cSuHbeb9s67rv2hzAqTq
IDLLgFSYZkXvZU2MALYYUyCgbWvSTu028RUpZ0eam3JsAQwV08/RqTcDRR3vWDXEopmq8hJEg71z
62rag52rzpbqdYSDaA6c07BB+C5493LxrdMN+2oHY7CJaOY6aE4SU5tdkD6KpLtpTTR6r4GzApXe
E0wd0/JIzUH4IPrQ2PkmRbxj8tWvXU5hI9DUGyLKjtMzsHmcRtYk21uQQAUc5ufRbh+zNG4fR0+m
O2XZalng1368f6KJ3X4BpF7swVIzBB8ww2kKKjAz9WU79sU1DIbkEjKNHxhdHQxkNJBJifcsoGpc
Yh9abOtzyi7ParDTfWmxcRCx85hj44WV5z3Tu60/ct6L4zJ8SnP4zuOoHTC6pZijEx2ISqtfNZMX
G1iCWzq0w7WfUJuk69nvtMLcPHdPwic9C9OyQIRWMfvjbV0FccD4zH12+8Z610dcPTpdhg+lX9fb
CCDrQasTZ8POHgx12ImF32DvsJC18x7zRweLlTltL1dOFFMjl0373mT6T6ubdnPD6KB5wFxxGuYX
q8j7baGT91d2gL6TyfEhNILpgTJHOMcRLVpBVw6HPMjpCwIJNs5wsNZ7TGZYmLpzwwQEMRl71QbM
9AwZM/lBuU/4J5sPBpbSlQWHzJ6BZMB0jAM1Ky2+NV7rxhxYuR/0pqiItTwYc57FmpMt+EPGZTun
XfI59xLPCRjepEwd51SMP+djujkpU5mMRoK60A8FHaYIzyRqGKAQrkmJ2RRz3oYX5cSUigxOlo9w
olOUSN2bEpJAPAYxoZ1wTu9k7KhorGPlR7BnmhM+bPJQH/s592OyGeYRrk7g1IptPaeDrDknZBAY
SpwGFOGsamlhD+8Je+QcMbof0nvkqCJ8ZBNC8uc0Uj/nksY5oeTNWaV0Ti3JOb8k5iSTTqRJzNmm
bE45UQcys8g8SjpIQPlEoew5E6V0YshkpKo5LWV4XH3AwqtNofOI63Pm6s/Dv/yYQUiLXjxYB6Y+
B7fmDFdCmIuLFA/ynO8yCHphyNX2cs5+efcUGHGwcCIXJuaEWDpnxew5Ndb3H/WcIkvmPFlPsKyZ
E2aA9AMuQ6TO4pD8mTsn0az5jFSnNjYQvXn3AE2r0e6fpFD2OWtLm+1yAg4mifb9FDA2jQpyfc2q
Iku9tLLAexLRUK8VY1EioBmUtdpjJMXBL6hQGAPbOCJ9Adg2wmmnOZQzKBxPwWACHJ+i/N3U40tP
64iKA/mos6HeJmST9yKx69skoeDbGWXPo7KBwwbbYbCKdeMnLhP73n6P6npVmK750kVOuDZQCRZQ
Svtl3bjZS13nB4cWmkWU6snDJJMY60dGs4afbO1GT96CoPpQVV89qdLsKQSK3qhSBg+ql/MY7h3D
XQLhhP6RsQw3ePu8Gx5U9RwnTYq5hzLHKurD7cTicuUh4H/OteYVKZE38OjOtjShShguBdVV2tMe
kpMsT6JAu7V1rG14iu1jBQr6oFgGREE3Lfth1F8pHsQ/ymTkcL+LsIADOrWqy/1uXoLfidock2o8
PXu1sXAgsL/a/CJXVujvg5uKZVNO9jWYIFwMIe2sRsqJp1bDs7mhbFE+NwMqjaAli1728/3AUkkF
F1kn2PCFl3Gufy+UZ33TLQzIcPqLG3JNQ3oYrkbclh0ghHAC/9zn73FtPNuWLB66IWO509Y5LoUc
sTrXk6OWyf4iqItcBYgCn645rQxlDd8DSk2BxWbdFr8SZxH6SS4E7KsFFavWSkZdtsZu7Z8CoD5D
byFL9MY+HkBOdLrDvsUnjJQWpbb2y+KhyTJwsUF+SFxDHSoWk8ugqZ8hjgUPNKosJ37hJ01pwRNU
shDFdd1PTE0YaChCIvUlj530aUrjp1AUqyFg8BgZ3YzcG+fWBBEtnHRaJyRSr/1IKzY1q6fU4aqG
RUiayr4FRcO/WGXBAUcjqOkZTV6V2rOXpemxJohxuyNNxzLBSJTGewnsbsmwmEdrcsynMCHE2yT4
9VK8eGtTA5atjTh5lIBXXBtmQT6BDmlWkQPwYOoN3Tr0n8xMc05JWX06euM/0YEIAmFCRM5SazX2
kf5WVkrfd8B/XRYwG1zU+aEgi3ClnwW9vinsz5Jlpj6UB2TS/msGVbas2uiHXtbvZqrLDxwa+FJq
uO8GNHA6AAz9pJsozW5r8D60qN3Q+iDZhwYnnjbBXEW1VrjLzUF7cYPykvhd8VU1hA/IKrvXAevV
qQz4S0LDL74m5qf06fEqIQHuFVVwBc/0ClZYdG4tZBpGSoBSEgSuLPHYYwcAKG24YttQG29BbVcf
c9XdhmKQfIdjno6X2mo33eD0R93FuKCq/Ngb2MxATnI5wXm2rbwUuF/VmCtzMLNtM5k83DUJ5DxK
KSAeSgTl3LuaepZffK7n2BvwMgeVRhtMDA728OumK9MvAno6V4fEfZBhF+xVA6BTcpEaw1iu+sHJ
n+tIjQvI3wHPmcEyh1bpV3fCI+hawOG68KdN7njv1eSCgDnwkmeBX7Pvyc16QwCoXWnuAHeJXqSH
wF9kuGDXHjoJTlOpnVUIuJz5f7Bmexi+VMVwTXiGr4322hZTflVGp251LmHKmc94fKttOQOsRFUR
Yg+WnlD6qS0HAJfgvE73u8wED2Fi40lR+tfe1pNTJjl9+55mfc9QmNyktSgzHi9d2z47mshedbft
Nh0oEFwwhbrJuMug53OJ4OXWBUn2ra0AMyszCq9ANdSxAUy4xjarHws1mxYUeBKgueVZaIV1EXH3
HCIJG0VHjY/XT5iPULyMhCZArW5fstdWOd42CaMU3t/KoGThUpvDPgj7/jFgN4FA6pW7FoHrSoHc
0qxa6oAH+wNL2muAKZ08SekfEkVrRMVMnbXTD9s+VEaYfYcOdoOrpXYROYRDmcQalY0lsoJmRLd8
PljsmRamKpMNloIApa3aU+iLD8LqpmyX+tOD43sgPlZ5L76XvifPscV4mWrXapUYWEHjHL40IKt3
Nh7aD2o2FxYtiBCAqmln1pw79AGRJixGMFCGG56cuVp8mhiBKzt2P/1Q+0ofSPQ0UbMcRr69dTIs
GwzDtdcgzy5FXjff9BCXfWbHyVPHLmoXtQ5tq42RnmbmLz7JmQQuWys+UiiWHO+3MLHeWOh56zyw
qxuQVHypLoq55rsUImXd55STUK2yqNvQ2tw+DrLmHVjBIkkmuAEZmdFHQDaKrFQQH2v7gTxZcNbS
CbmFDvCddbOdkeYNTM8eaKEtENhw6xQJb0t2J5cakN2SJAgeqpTWIaf3nrWIapyyGlbCg54m5SWv
WkNf3G+Kea5B6VjKJEZ770vNergfjI7W7dyqcLNG2M0ZiVHiRUMA7yFQe0pN/rqaWnVxPJZzhpOV
xwifzaEcUaqEhr/Mh/a2VnWAT9uG1Bi25rnGqMDABlnIhj2yKPNkxEVDxC3VTX2RptHXpEzoEVM2
ka+Y5kGIHva2A5bGUHKWSC3mpMv7zbqatXL7RXTFeLwfrLAqdj1ocnJh7SvC4xM4TXj/IYB/oVFo
n5qGtyVX4tIL0o9fuoIa0OCIDT0E9NfmlNsN9ABn+kevqf4lR5h0o4wlOgYyuDw4/Av/MKTgO2Uv
XhMtheKnP08Ycdedj4hA+Q9XQmdYD5qV47jQs0U6ctqZKeuOSQEz5FgysjnoLGxtNanNlAliHLU8
+ayUFmZCdUjGC2wROvIc6NW4GKpM2wzEZaq4q+iF6r6w3/zEYDWi9/CCzE8zH2D2cxWrnnYmatuf
bTWDh1MdCH2qp0ud7t5VVBmcXoIdxSxI+/B2MKfh/mzCDT1Hi4G85crsBj5slvuwzAsgtxhiDNb4
WKXonHdthchVDOux0eXSK2ZXqiufk7EHeNhh9iuPg948RfTIYdFXS1pQW+ozy34rqVjlZZKTNooP
jh7dKYnQiuicCKLSoCkoOoez9Q2jetkJWlYxr2g8qCuLknt20Pa0gtMeOt8MfbAXmW5+kFgQV0vi
y/fHiuI5CoZij57mugzqN3SgemXQr7O/fzYY6vdWmM2KMvcWKVSzn5qQhQZtb+Guskb7CWjZdIAw
NCNOm2mbFLRvpDBkrl4RPpgDi1013+u06Ai6CXvPaMq9oU37KMA8E7Ll3JAncVeKvttny3TF0mbR
DFsVOhetvQS4g3TZMg/aBFQqrfUebnRaMH9sLR6Mxh01hjLZJ/TM5kI907gaSESkmd09kRVYFYOu
3zye+CdmaGqdJGawIYcrfqVY/7/4838hpxvgVgl8/2vx56P99tn8x//6Czb992/6XfRxnd8skAcM
uFyOSDTkuH4XfTzxGyiEWWohYmDNgtCfoo/8zdYJd3mm5P+gAJCo/l30kd5vMHN0yzM8PntnKfyB
jv+Lihf8yP8JbICU9F9zZBZ6E+ky0JMO2UDkpfnzfxcO7GJSj35uEmkp9OKAMcXZxAzCLg2+7U1M
dxWUbBZzXRV5ZzBfGXpEbZxFVJRb/C/jOc1Es63glJ0L6vG2nBTUORgGuU30Pjo7xBi2U1J6Jw8A
2JbQkHkK84rO5CaYTpCD0p1GGoGCwrTYuaT0Trmh1cgJDcKOVw6Eamz/2FeG3CmV0vRQNdZOub08
UsbDiKAS/dw/Eu0xQDM6yZtsD7gkw7RJLxUTk+iYelG3r2SCit50zICcxjyoyDP2vR9Q5aXZzp6J
YXegLTyYm3jLg5NhGp8Acx482RSHiaqnAxzq9pDjJt4DQRoPLhekPQQa4+CKXuzzzHTwpNb9nkYM
qkKUWe370U6PYkzVHkdWeRRFEu/ZoLdHESTarjYirJyusHddGMyjzlbfdYn0jp01kOcXImIY2rSQ
tH116kVc7pglN6feKACFlf1w6u0+2ilIfydr9t06ceyeyLjZ29ltfc6tVt+6Xpad88Qet1iqq3PI
THALg2g4E1UutxGb8bPnY46Z2tQ5B72MtwYxICCAmrapWGxeUn4oyVi2wQJcxIa2q/6SEs/ZEG7W
L0M8DBu4GO4FyhzlT5MRXuvaKDdxW6tr4+bgEJOmuVpU0TKjTyAT5V2A5zkzr1ZTwh3D53aVGC3W
uMuSG8N5gl1RWN6IIjBFK3dMO5N1V3ho+EEP9lwRyjDdtn3phnJ1/3ikpea+sOBB3e+ycqBZG3v4
ieCY86rs7wwbuvewbSSoKmSK+1cFDHm4ePXuMYc5955f7h8thlocSZmxdXPf+hrGmRO05eF+69ch
buKNA8b7fs/62yf/8cv+2bf+k4/dv63AkzAvbl5rRUvjOBzn6z9ldP4RJPvc1IxnRxh5demiqbrk
+SwdVLg/80Js/HLuGq3N8RxFN2K/yQXiIRY/EbwOaQL3LO/Wtu0ROE94QOMI207qGaBNWP6C88mo
vyzIGvf+xJwqIYCj9VVNW3wf3FhzIM2Bh15D0WZCXbrepk69gIWIQ0lyV2IqZxxnXdhJiHXLa3RJ
9Hql9wWSUc4sUHvp0zK9YN56wzJym+M+exOZN52sdk/nF3TOkbY+qk7EYZqU2ORMYRZJFcKXolpy
IQNhcHVlDsDZhtdWYFpMioBa1vi4zW5yl0EUwsRF8jtqqnjrzFactCkH5F9gIrdyvbnS/TT306XY
nNiXXPUgbK819eoLd+zMrdK8T58q+62g66VOv4ch+M4IqeZgFHS5EQ+BXcu8JshA83clnvWY6bIo
rPiVytecnXmdkNeIwlsOvxsggH22E4jTlQ0xvLTc+hjwN+0iVB3cUgZpCbO+RUWCNz6RoIcTTRKA
aiJE72nnh6F3NipYZJaQXPVtC+6pL5/yQddOWLXrY42FRMsH1a7wN7LTnjo4JIOuaFWvAaeXiUR/
JAllpW13jDH/e2gxWPuIo6/rNNqmWfMqepMeOo1Y/TjfgsZanMyFzJzwHIQpdOfE6I4iEgsTROo+
tfu1y3b5FKP5M3zhwLse83VL5iwpc+KQGKTLverHY5da/snLG205TD1gnFZ3z+hP07RIRsvYtOR4
FmNiQupn+b9KR8s+Uy1b7F2zfYCg3F6EbvqHsSn393v488U66XiltdGQ3fqmbbDy1teSKTwBRuOL
lhoJbfHMrpLY9FatiWQOIC08VG5MnjXjtJ83RbiuKbpaWYDx9wzqBebxKdgWtoi3k8TzCa1aP0/R
2GzqUDD0ruW3zHfIQk7dK5codUL5wsGV28aGyNfeLSfrzaqNjeN2Ocw8G84joYMPk6HmIiJ5f6XT
x3swjezFMQGwMh7MN54yOIW2hNnjbFLvgxI/PDp4ZpbCsGcolC44yz8HFIi+ue5XCiT2GZgi1rD+
Qe90PPr4ymqc5JimS3+Veal8sE12+BWs4bUayOSxPn2gfGKtTQiOZcSgP2Zqf9RKUkjSiOpV5Grd
IYYHcqhNtAjAqdzPXXoYFveb4fyp+y3J621JxKTYU1GbnO4H043SUyMKfRuO4VM08ssvqopArC9H
f3YJtxeZGGqflLE6uCNqj0yDW252zLGGwHBw5tLI5NkMVRapGaVHXyfDrAmjPluWxpvM5KEXoAEY
K05QUZgDkD4KPCo2RPpEruwjtET9KWe/5dTkwZWYaXvhxTX7vOPm03baFy1moT6h5x567GEY1fm4
hXfEdLLqIy6DZEsWKN4FdjC8TaP36wskGF/ytEqQU4DhNE7Zz4Ia20+VYoqzJsu5WnZNO4BZYKCe
f6LbM5cobPu5ovcVa5xm/PpBUw/c1O6+ZCZTO8ykxq4Pwu5VQCq8f18+dx3hVqxPkdsVD4br8MDP
PzAMdTwMjMFuIqucU19k7q9/ieDq0etj5yWbzGjvW3XOHNtJP5On+/elaB6buqyr/dg5DY7a4nx/
jAw8fbhNCUkmhqhvnsg7ztL8SUUqYoJnpXwQJLNPjYoK9FJ+A7Y+W90JcEp0ZbtzJ4ZIBnPGL5b5
618iUklMug7CQ2HGQPQhudz/JbtyK5owYN+in/XXAOvirz8pHutv4ZQOl/+35rP/jr4yE87Xf7a1
uH4On98+/+Im+/Utf7jJjN9cwzZoXHIdQ5DYwjL2x8bC/c0SNqYwUnf3fcWfuDXp/mbPbBXecA74
MGf+Hf7YWFh8ymZX4eiwJB3+819yk0F2++vOQrKtMdigAGQCbYC3jV/w73cWuL5oPVROsnOy/mtI
tonBdxvvilOVg+HNBXxRkRRkxlAb2c6T3phmHSi0nTUTrR4fjPEANeEbNYLRvmaftMSuoq9TB2q0
UOFjauQ/vdan/RlqqBzjaTsmziOhLuNgTkwiDa96bvqWrXRZQF3omn3Pg/JFQxCKQWHaCDF62NF0
VDF27Joy3HltyCgIqGbOmX2LVYA8YS1vI/x60oW62vOL4xtTw0mWXNyt0t0JkZ/Juxg3NFNtIclu
nUh9d6j4QLqxtbduPtxKl/rylv3KIO1qO4DojlQvdP5Ws2IR7/6oTFJ3jFnOnuq/12Nvn/IQnBZO
5BeVhD56OB9KS+xIGYMwmLhMsueZiX/SJd2Blqcho/p4h9Omy7YWZ6kT48MKMXd9v5P3Lf4xs68p
u260xaAcd9cyeiAhbZ3YdcVHCoWDAFq8e/aw0i9zrkplFZrrbkzaboGl3dyhatLu7JPuHpXho8OU
Nz3Ts61paRYpm1xSh2d+4xFHd60p6nCj+tk16oMHCQZWAP0pnZTnwXe+BMTerw7mht1QPPdgXm+y
Tdc9xrJDAAZ3QaFo+BAXwYCEzyLAi+XG7D1vSbPPuTB/mBjgj3bbnwzldOusT150Y4LqhPM3sJ3h
WMQvWDD7R50uwjHIukPUvaS8W7YG2g+GY5CwJWiV86SXD2km271TwwdPCu2TUO+E496zWPVkNqnW
0ti6KvnsW3NVj35ycltvuNwPylXjZfIG4ByBuYP3NB1cFYvD/RZVQgK+tPXZ67qO0wBLZERoZRFg
dxFhTd6XPfZ1THX3kEEGWJhWz4I+97ttr7JXjQEV8X4O91t/HnrNwVghDq5soEoPSXPsyo4Ki8Ju
F8KtxAWm8lLSc7mcdMkLiry3TEEziIiBo9UDmHDSj8kOfihLtksTiWzrj0az0u2GZnSNvLOYwgep
DO9mr+8SUOla2bbUx7fW1UKKBYroRGaT96Zd/cDq0Tz6RNBMG/1zymJj3YSZXPYubyo52lBj6/Ql
6donnu9VLodqFTAzX9BlpW1bVoMTZcibUYgONEQSHS2bYCUukjxaW0OmXYgrP5dal61QVgdiZLJ9
SmEUVXSt86VwkUeJwyRsV1Nn0/LF2Jr3MO0croKd6hrdomnnESGVK48k4vgreNHqpW5t7TZdTv20
D/zWv7DyGda6RBY1py8ynpXqYizPOXotGuSyptbuJOLEPZKkvaVSp0UCmNOCIIK2noxGY/PfPQoU
L7gygelYq4zrO2LbkoaAdVAZ435CvSd8RnhO5d0B/6WzElOOESjwV0Apy13qQA5AbDrkBl1ahc1r
uSubdpPFBfERnLbrPM/O1kCoYShlu9PkqvVqQhJpss8HM9oylXF8qOVz6hfvzSIc22zjVkOxKdvp
3Bjq0ZdxsWyiLL2FUj063bCpGt+4DYMOVr9JTMrBvIQaYxIMo9/2e70FB84pFQgWbgXbJQKldwTS
mtrbRrIMmfSWJRQQ8ytVVfoX14jJ8rIy7JT45vcs6Qzet603sixI8XzaHVhyV7nLwbZT6oBdLIoW
/IrIpfPI1yyJly1lcy9LBsbJk80ofSEbkQEMzrNTKx3UZtDo1MZw99et+WOuVoHjKmG/FlwB8iy5
6H3PIXDjy/2u6KfhlFjTorX691QQfU95zq/3g0dOcGtAVFxkdPX8+lge8LbcWVb7BZMXtWaTmG0K
Rbub5vBTUrvlU9gOGKDofFkSSUu9unsumTg9g705ykAm9BP32nPs4JS0ougrZV1LJx11VvNOfJig
A2gjLRoyYElsWyt6wDBQl615i4dvaaUOyKjDsY7zoxACAUQHRlKk0bRqhdatRzaAewd+xjLWva3Q
rPZhIi4YShlByhEAY7phWDa5qx/cYXjD2bv3qMbZBx6EoQlPNTO+QbskMf1TdmCvdAS5VUWh2MZy
Ab9bCESj2JY4lmDe6HgefNaTkFSWKumApsPEprBNEhIN+zXZ0PxBEGpb6j7/aKaTj2yL/Ngozz0T
aailDnwwo61cmTt2hdVKa/CEJ01Ht0cVh8Cn2fsURrkLnNlNIpedS/eAU7K3ziJDY+cUvTVel+28
ZulTuEMpl3gQxpzdMcb11M0uUb/JtpqN/VeLqD0j2b6koBvh+VwFYPOIgzAR98pD2ScHrDIrDG2k
d0YwFqyDhm3eYwPMjXSWnZa8/cCBx9qrSfnlum/tMxf0aWWGubtya+Lh1iazXHffYl/b+myZpxHX
bZDh6xJb6gKxSAeDhmRWdjuEhm1RhRFbRoCNAY4iYyquzVifyqwOlgWMxMf2qBv6tYjDbknI48mJ
vOI2pMaw9Nr6pzP3AxkVZs0x7dY4B7PlEPrUkmgIMGk1XaXb4ZZi903BxNnTZcNiCR0miKxjODrM
IxKK8sjHJZe09g9obNHGsdqevjfiM17Y7EPdveSKCpsOizvd5mT2DPW9qjSUJY3TGwk9/1xZLwGC
Dso3zdyZK69MGYny2hLVh0SM1tO5ALZjWpaFHC+C85TfeEjntaQez+xwwXRWc20KQCucBnZprDif
DnSz24ZzkYaZXdu0BP40tyV03Uww87wvTeXFK29i1EiHQ7fL7GQTTBWQK+YUl8mki7L362XIS/rF
E8OCqvuz3/vVJ0PbHQoeaKJ4ELuOFfAudHmNFZgheKwpY1hU803HVezv0Ok3dhkEZ2zMtwJLyYJu
xvrIXrFBjpzcbSCnUzYaDMrORpgmX7GHLQx6JhoH8EHTmfUq12vxBFV9Cc7rUhfUiuWpmR0HNvDH
QYyUTLHVdThiWok398/9ecjmLw2M/8PceSxHrgRZ9ovQhoDGNrXOpCyyNrCSAAIiIALy6+eAr6df
W5vNYjZjs6i0TBZZLCaBiHD3e89d/t5vE97dVJ5GXLX++p8v+vcz/3n9z6f+83wERqSYyi3fwusj
TnLcq1//4P/8qn++9X//2n8/w0va5oBJ7H3ElXopF3cZ7BpkIY55AqF1ryvH2eAa/UsGC1GjyrzS
mUt2GpVPJgzvWaWk2xmnQcbtz6lSxtrpM4QbyN3dXvkPf2ZbLLk3F1LPvBoWjSojrWkFLaulRTxU
29KOKaEzRbKMghMoBsrPTlnZ22yZP+PZr38PjLBdMYqPOcTo5/aiu0xu3Fw7eigbMQ7RZxtaXB58
KmBLid4aPG8pvc/JD9NVYtWIGKthlUjiVMwSWg+5ffvZ5xsa1TNzd1Rg/bwXxCPvWPivWQCrbejp
W2M3KZmobXoJian3jkY5V3svMYnDiWNO70MCgzw8VA4dcPlwOfZv3clq9q0fe1cmI/iA8DuzaCFr
3tZh/Zk1zW2ccEFI70wueLpNAaPEQfljRi8PfP02spLTAG0A2mC9cQk/8QLahHPqr4YK36/tkqnk
ohr3SrzhncUbx9qLzK1CO7QuWuTvvBW9hNxazdkV/8vdQwUrc0wWSYvK05nr80AiN5kVbbhjP4SG
YxF1jpNkqOgUiM7gHmPSyrjoL4BUsdYVpgj/YY2koUF+NKoTw3h1DjyLmNHajDdxL1DLeM43gz4j
pYf/XZf6Fxq5X3RBn9OheGN/xwyx9EVbR0TrILtAnLMYoucHm58Yn5CJBwKVlxGXTG9FfcymlzRz
xnV9GePqrez5eUTNDHRA9yJC96zi9I7E5UMJ+TT6Hh7G2oQVMn3vLH0G4nkJjW9zifhHGu0jyWxF
rJv83kHVW2eyXQeYKw9JBQtPIvHBB6tC/7nz4hfyOfP1UFfgykIUaXn+R/SIGNE0/wB6bcc0e3XE
0DoRxbFANT4hs94NVvidhjkzCkJ7gKzenMn+HvgsptJu1m4muhNqhgP80QUlSap48lJF26gKd9Hc
7lKbmUZRA8SZUeu2uuwgGjjdSdBpPn29TDxPwpCQWFDaeTq6PkeswazDJyZK4VPjQ/ZKcvLv/v0Y
SfUAbBujPnx97OuhM/NNGUWUTEmCYz5dZstLrrk5/PIrctWcNj0mY+AdPBXvBlcGK9Jfvasu1kLV
8rjcL1nt+tC4THebGeSCNV1V7gxbNG8IkOS+t2dyL5aXeq5ZVGp9ELp7mNW0N826fQhobv88IDXv
VkEeNYdWjvExg5XZ+kl4SEvze4akb2dN9qGnc3+k0nhNUKGsCdCQ+zJXqP86ZR/yVG3U2MQ35Seb
IGHRBbJE1ThdqXv0KRuJe3UgNm2VgFWgy/naaJOYL85ETTh8DNZcnSt4sX1RY2EXiJJMA3Zi5Ohd
FPwY6xRDGkN6xDPVFupNaLB41XnwJ8uoimmOHSfEKkOd+nftY1OA4VyF+jCrptx2TEIRV0Xozppn
b9ho4DsbBDnlyjO521PhviV18vhWM45bwbQaT7m2V8nMTezM7ETx+BkF9OEQOj3TYL9ZY2DDy2vq
k1V0x2EML71CH23gZltXSfHOkJicQx9Y76RUtq04PFfN1IDmQphF/ZNgzQtvqiVnq7gBOXstqrBF
+KSefKspLmXZcTwfCr4FGk80Tm89Mrl1Pxi/zfSXmCosZR1mATqIP0m3WZWOdTJzk7yXazLl75M2
+9+ug98gbw4RcdZvHqt1NRYpdqiUvqY6MlUdvfHkm3rcKn8oKYuOUe78QOH/w2ud/tAU5ivVAPLG
Snm/BsOOiEbMfypdbkY19DurHY+q+x6NVrwdQAzQBUpRQUZRsqtt+zfsj6PkUI+GN/xRthpfl5ld
e0dyQLF9/w2uhLkOUfZ2Y33zdcJi5cq1Ta4a1m+4VHWXwfxpyZ1O+0Mb9iUjUxVvOurpLeCIGRUS
K6DSpB+lPhd1Of1Ssf+puvSShJDM5oGLw7dKdIy9litLT+JQRHZ9zqV/raY+B7QGiiQyUhqvyt+M
3cYi/Cr24b6ECEvONcrVrLgKNcNCqThlzQCktwMOkYVyxOd/4t5f2HqZxD/ZqGNsNM9ORQZXq3oT
F4NnHBMESruW8f5bz2YOEX98wlCFbkrJX0Pk1XAMuN6bxK92c2mp7achq2KfTfoFaYz7sNXwVxik
9kUTAIa8iL3LWBvfU5L3nFrLq5G5v90QrXUijPhd1xHElbgBKJrsCcO292PiToepG/9IC4zcXEzl
1pUOvk87e4lmJ8KHEf727cgBNDbMG4/j88YyO7hoOdHPLYsixVRYIdpfJOPQDfdSWuqKzLUR8S5J
VPYNYut6wrRoLPSSOOguzuQFBzc0rU0eMLHIWS+ZJ8bRtu5dxtQjVKg4fFDFrfvej88e9c8ew3XM
+FFWp6LuEDfUzXNEgX8d6+n4dSjy8HjRI3yryya/eSO1ykw41YFh30xMWy0+EIF+KwOZbIsyF9ta
a2jHQ7hLYF5uKyOrDpbdPJc5mdNDYbzMFgGVcYWrM1XaR4JPT8TU/lOZ8btsxwzl98xwKZ/FNuii
z5r3DDJqNm1JQNuGVkNIJ5CvVeJk+PYotnez5V8JFu+3c6vPfoLoq6Tjloza29uuUS7h5Zs20d1F
1hqmLLFdVZM5K4uwBa/M5Ueg4ECEkflHubD8Br9J2bHZEhp30xk6PWRxe+MiN/ZVvUFL1e2birT3
LnXqvY7HeGPqUr4YhXxKIkvsW26sUHaHbHSe2mnisLDkepudxaLLnHIbRM57THNjo3p3Ps/WaRTw
KJox+e37REEULplxSTQdHfF3HnEG+CD8Vn0cXYZkqo/2VOP4ayRS7Mp7aQf6vHZcLhJWugXk82L3
LPpDBwB1DXr/MMe2c9YjwXOdMKDohbN/J6HeIyjQYEYzVrQR6KU1TXfIke+iprP56YaYhJ0u+yBx
bmeGr8Ar0l+Dbfywlf1TN37/ghThCQZussWbOBEh7b6wURvXZizEtVXGS+wNr6G20u+ePnVxZ6wm
9HXXciBsNFnYijAB1uiC+IZWWt7sGChMTaj3Zp6bvxUdERpc7Zvy5g+sRtae+oyjXh7MxxnVA4eQ
BqDCtE+YRJ8monsB2IYCl8r8ZzRl4q6jyS+Ow8w7oF0DXkwFRs7mDTMxGHFy4WgxJ/HOaKofRRwE
h8mzv4/8NOsp+2FW40zYrGRemHjzQyAIrBgJXPntphd6dUfOe84q83F6sgyqDcT0hYDqgl6d+MUz
FGIhQwe4L80E36vHXkfJJFh9I0IrUZfOdX3BrUfCWTLH60Ffi5nfepfBfKA4kDcUouDSNRSZJCE7
yQuQtja2eSlpoGy6nmxWmOXFtkU0Sqn4hAh2RXEdktBefZ8A1UBplfUddXR1B0nKYtmk5lr6TnVv
BN0xW10b+9wvZyS3D69ezc6AhyQ/Jgl5fl5Kgm6TEcnIhPwiqCwQahLxEtUhhR2sNx8fQZWxuqRW
+3eSVM/0TdfObHRHbTKGtCO72ncxdtbCrkvsW7AhfeEmZ4ix27izGiaKaXgQEWkXC8ZnsQRw9jzr
VHz4KG5OdKvd1SZr9byJrD7DvD1ssZzYT0rNZGSXkCTmNCT5heal7b5ETVKcOiPeerAtVoMzXCc3
D8mkg9XkiqJZw3pkoKfi5jatEjU5ZxkU46FVB+219h8/KonBwAEdW/5LbCGYNQYOpUjC0C6SGV4q
QGWGzMzXganHeiqwPI1lsLNF/NHnpbcTdgyF1pckWBjrKAidjTmRDmnjWX6p0lxu0IB2+67+TMip
PJlY9iU+z5rhphSkPHd+e0Lz4Fy+HggidS6kLI4nshWoCJnos+iQjEgKcITu8WCNoXsIY3kXvjG+
9i74dwf1waZOmWQnmWBTriC++hIlGscEus7HiL19XY5YZ4G7vpMqJy4h7n2iU56BjtnPwh6yfdlm
OCTiRw5jCdD5RRvd706CJPMK8caAyN2lsfs+1Hay6aYwPZZSHKNGWq81KdYy5C4AD7gFXUZ+Hf3C
vddC6Uh992Y3MB3rrOwuhojDNQmwW4w/xfOQE0TJmHVj2S57VoeUzOrR1OU40K9SBN9SDzA2earJ
K+Rdesa+icA7/j3WztkuS4jifUCRltnDpWzS+UYEK+dEtDb0u6c/LuCZad7P4zKu/up1qq4bDrZd
/Fr+4MXuj2jg8P+7MrlGkihzbqVD42NGpqQ2aSt2+ZuEy4xjvCouXy+RyNC3Tiz/qLs6QopgtSQU
4LQZfLD649D277nq6pU/kIft+yn3bt/X73Y0PCdVos9DZj0R8Jw+BcQioU7Oyx95n7CTGn31UKPo
r7O7FI/LX3RO/dw431JCEG+gHrNLQ9IR0OD1gBL8lRzhb16dxDcfegLOThBKwhTNKaAEJDdP3Cek
Bh0clHtTtneQEc3Gb+APmMJf1Z2ZbEZAYTTvdX1xUlp4/kKiE6U5HcyQHQsXPzt/Nq/S2Sr3nmoG
kg17+U1N7chCGzSPqRVQNdV0MIKYSFQb74cSRN+xOCONYg9eEQWe75rEdU6tSm/TGADFWaRaViCe
CBKOjgRdNq2FvExSbDWmfSP6ksBfZErIfKZo207BqxXPzgtGarW1dUlObskkgENGd2VDAd+roZGN
PnhSuhv0RbMm2hgmAc1QmhYyg/UeFMaVuR03qDFLQjsU5xtdOue5zA7ZMKT3UoLlrqeZcUlSdndi
Xh5tZWLTQ95F+x17szZLgTPXm7+nE6kQpVT86gJtnbq6hUVcx8FW6ulPuXSszKKyDr4zEobnDjdp
dgMSsB4+ZdZsI/FWuW7/hpa+f2PuWJTWeRAwvOregMTT1/kD7H2hKBJK94buD8J3mNgQ7KPq/7Fe
+f9DvYCNEIbYpf+zFPk7agH959eP9r9LBv7zq/5TMiBM8z98LH2hu3hZPXvJffsvAI3zHzZpKwE4
LYtRaIgM+H8DaNz/AEvnhQE6Zoz5MGj+SzIAgIaOOxJiX9j0a33v/04y4Ab/E0DDd3f59r4pvNBy
xaJp+O+SgTAReMtS6rOypaetZP3NbzWKv1IHxynrzyFiq5OV44defT39ekB1ZJ3+fWmxhpRlOH3r
mxbTGZq4xhl2TV99b/z3VtnjC8qMfp8ZIGRdODBnf3kogtg61oV7sozMOeLlQ0LXVtUOxz7JJRyH
AGbiH809e9+2hXWwOFCtiDy6xliOmOnVT4Io7GYu7ng8Puses2qeQdrTAmhM4e7zmml371ft3rWx
OwzFWG9HEGHgjmf5adCTrqsEX8YiOcUZseq6IoBPl216xM0JRidmX2X01OYcJDJLfP96ZaRB+FSB
jdkBIThCFf9JtC+hSUn2XPbpVRlteaNOCY9DGV4c05ovWXvPKUxBWkXZc6gCxrw0aVzY51oUwSFV
ozp14/gc+E64l4vt0qQ5u4MOUmPIiOcjB4Xvjhqme1FDzcBSXu/Ja3ubkhqQSRTtc3zED1p322Hg
rF+J4V1mmPpHYb2x6R+BRC4DORriZlTDz6UoJ3pDx/88SIbgVC6nqBZAdZu6ftdF+h57dEgmzVAs
n6NmzSSH1rypnNd6ksfYrsbnNCRwSohkx1qUHNGrM4k0GZRGEcoOhuXRDbQJolfU7wSDwqa3+HdX
gRMLrq8DiyCo9a6515kNeiG2me66Q30INF0yMm7cTRtMMUBxunIqsd/Bs52Ghnq795uXeirSDYrA
6gxFYaWX7cBko9r2DYY3YduIXmdw2+eFz1llbXsphY+xvBzmbefVw8VgfpE3LYgeKPQPmyPkVekU
zo75ZndZ8Kgj6zMwuuSpRLoIMWXHWMg5WGmk9jkmgR1yCU4MHtdtWWgSkHCEBYq4+D7o21XtmPY5
+klvR9C78uptK1n5B+FfJb3Px+CWd0zTRBu7prGbY4fWoQd4jzyRZjfUQ8r/jPN5PUxHYS1Q8yLK
z/HgEZUQcWwNB687jzVZZDjNPTQ3Rb5ijpfGlf0xhPMq6Kf63hQVbL+0m+BaWs9VMFs7pwgQ8Ij5
jJu42Qg9B1e2+/SQc/zY+KMo6e2RHtpG3rjKaBPvhiJjNEjHDORz9TlkqPrmXv9pJP2vQTnTLXUD
NvaBM7MgUCzUwYuyJ86LLrFYTZhxLdmpwIJEdSr6YdxmbTdBt0UqXhono6cp5JgqPxa6+BtR/v9h
fVwX6RD+kJoBbOP2xg54JE0EK/lBwBBeTyHtPb9NzmimHh5OGdwcHI7vGrrFrU/sn0bXQ5QoxAuB
AN6uVWoDRh7LlU7G42gB1bCJWTkYbrvzM2Y+s93sO8uRRw6k8bOnyrUeeecdbVjnak7cbV1w+TeN
Jpmd/JO1TGbOefHebdLkN7desU5Ts3yQe6ZO1gCfBtp0+S7F8NpKVCFl4H5GZbsqmGX8LiyXaYCK
84vjOz91BpTBwIcaLf7UIsaaCurCuny9dOK1aLCvcjyaLlaLpZUgoleNx1UtZlfa3ureGe/5YoNt
8cN+JbTni0V2hmlBeWQY15Grn7u6hD6wcOxL/TTjqFt7s9ltWNfaXRJ3zGWY/LldvXFzcfUXky6u
5r8hrt1wxr4bAxB6xw5GjNdi7tWLzXdcDL/zYv1FGJLtFW5g1FwEQ3wZhL+swrn8PkAMKKFiJUyq
vp4CnAihWccYjRGK3NLGvxcJ/8O49ckMTzyaEw1ZVGoYydX0l8FkQ2phGJKtaKYZUgu3I0WDLvQ5
AurkN4S6Fcw0dljQ4McPUXkAAZ/s8NE2n/glHhPK432+GKlBqshLnGOudhebdb8YrmOJ9bq2MWEr
3NjNYsu2FoM2TdJ0MWw3MdbtCVfnhazN4K4YYK7yxeLN+PPG9Ml4i3ijcI5gBGecQFrxSJcUffXM
HJnrw16s4+x51sVpsZNXi7HcWizm7mI2t+v2g6ZI+gdd1QZK9fDTxpne0OhOF6t67GBarxf7ulqM
7KFkPjegziKowTrS+7QgLriwLjHAm4sVPlhM8TnueHexyYeLYZ6Qv4hOPCZ6RA4Azm2M9Wqx2Mcz
ZnvegWqX0PPYJtCUTxDLWBn90n0pbb14DQZooIZmAoGLv+4r70HgigdebbH4U6PjXHQf2WL/TxYQ
QLIgAawFDlAvmIDCh6DD/jXCDzC9boJ9bG5hj6araYEMJAtuYFjAAzlmEtIyX1ReFi/GjBg9ByVL
kiyUaVLetnaxbpCD0/yx+pc2crnlu/gJ1dZrOXYwexcKgptW6pQEJQbv8qkypLFthqlbSxOBd7og
FDi12yROgVVQzUq3fXSpArPYmq2mkFPc6lEn5U3T0lrLXqNFoi+88mc1/QZmsHF0mvxg0Vry1xiM
kx+UnTl80wczl99Hz7tVU8lRe7mvCT3sD5VV874MdE+yIn6EtOjRRgtR4RNBIA8S1/tleR8xaNyf
yUKKMJMpvm36qoquXw9uj1zetTbsDuI1pgaax1cva7DZK2Xu4jF5JPTi7rqvaXFlxceUaUrVhaSR
pPDxCeB4xa2lXmJtbzF0We/dINubQ8AUKwcvUyNRNAWcef31kvpkXjdxf2EkGZ5wajCxhzSBhKkx
HvA5440trGon64E+QJA3+2ZyfJxOdvStwDVbibJDt02TgOMFypIlwa+vxnytKapejWgMHxNvFu8i
8Io0zW+O/zFX7sTyTp5TIfNvJK2MKPeC5iXu9adn86GiYAEo6nhdhp0EZZ3kTzb/MzIUcMllFcQr
KLxr6fbBCvduug3xhrxNoN59HXkgQTjuaW1USLcSAnpN71W5WGXxO6+DMtePIEVOGqHh2890up+J
QN8Sb3UbFrwHcFx9aHJULtLXjN2q+cC8IkZmIeHg1CzfBdv0C8Og8MWhK9fQj9iQWtxuNQ6zF8PE
OaHTbjN6bXV3Kvm75aDUy6n+7BTxS64zelcfZM8LkvBrkQ0fpsN27eU+WpSuTxYKAraJRC1eOlhz
0kFwMcpkOtrO7F+R68ar0hLZSxCYr2T9vQs/957nsUZ2OFOAilqkb7aBXtdC1XH4etmin4IDnD5M
hSdAFdSvoO4ipjthQX+6MS+1FWH061rIo4sajsbWFbJRRU6Jb+yzOZhXsp6eWvxr78Wi7OlQ7e91
wAGTFUhwHdFSNAW4rSmviidsaTNfWrQ/ABCsg9YcT5h1QG84iFEaDzlgl5ln9ELQhq92a360DKWW
EsNeBa0zHHtiUAda75mbHbuo0w/wtclrXu5bIX7RzoAkxv6xxgHjb/2g5VRN96ZM9Lzzk84AUWN+
w2xV7JIZCl6fkP7Y9Zik7SEk89yAkJOO1rWOSwwo02aePB9VS/EIqYdh3BhAKKNBPue9vrZ9WnLo
Nv86kykelnOdRs7dlPAe6jeLkZoq6Y8gZ3odm/G7L3V3tbOo2GoarXBJzBUbfX8MDLM5jRgg1x2q
3l1uYuc3jQRXuJoKtA+/yKMYjg3Ci4/e2qLrjG+mzcIaciQ+RyoeKW0ywdDdAD+UkP0yOnTOaxSD
XrEn0cHHxhTuet+2H53Z2o9WgC6g6udIOGy7bmSa4brZ0zCo56awqwOo5HNK25MdtGRrbCx0IoBJ
E5KgyKcDnAyvZ24nZGW9vZu8ZKF1Mp3caqdU4GJimOEMrHey8qtLkYEBX9TS3iJ7rv7rWd8FLx1t
nwMYYvJWNEYkJI9hR2RTbl/yvrcvvW2bBNBhWRJ+Cm43d+1LG9yJO4jO/36kUJDMsJb+GpXlXLDr
hosxDwKxMcKNIDdvIvBppRlyX4i3acjMrsAsws6cfDW81G5OW9+JT52LidxP/tiUtJ+VSXJArfw9
Hjx5kUFovqpwPpH9632m+bzsjQSazQtLo4APEFa/JDPiJ1yznHAkJ0kxus6nY2l6Z8pZBLaAW0om
jjT8qZBROi1obRHvy7C+qzKITqKao5MhB58bJHz2DK3OXw/B8swEwcQm1ZZENlToSYi4wXs0O+M/
D4ITURBgIyuhvEzA1HdVz9F6tuzy4RhxfAiYtOMuVP7FYei3tKYMmoTwRCeXtCTwr+s+zuuN9Lvs
SmJ4dq2JDEASYest0t/68u+DZhp0CNU274Yr93p1+fehYsjx314O40cSVNRdDWsU8v+aG9GvVlPL
SoOEcWVOXX/Sld2fPPU91+F4whno95aPtyb3TqX8+GoF2yHRQpYV+utBZAxyZnxHK2AIjzZGxjqz
UW2balrGrMUJtxOYbALaScchTbOJmqsvMnXMyDa4pZmLk9WPbjT24U3nyc0k6GdN5UQoKHvvKiMI
Z4OGsFqRSrvnZuNM6shHLvWaA4pzpIZmlC8DdYkN1CF4ildc6Rsh5pshMSD6g3wTVopqNLeiVRst
0Xyp5CvaH3EFoanv4EaUXXuNU7yYvbXvRPgazBGY7AxroQFVZm0yroYgNL8+hsCe7llibLUIhq1o
uEwyn6Fpe5tgg+EFBNRbVreS0C7mmJmzbsP4F5DFz25kNmqMEpZgUrKFGtO5cut73wb+USTZz76V
2Xm0I3/PKMFkplofCjvsTyHD5X3rOVeFC/JHElgLiK4b3orqExEPtFPZVA/DlD/VTHJPW2rzyQuR
/3uNjD+rwn717DzAGzxUgMmAuWqR5rs2TENyPjFYSzc8xF3b3LXVPg1ZjW6vzUx2iOmHTtLmzTSj
u+c2xo8oZw9G4abusap/Vr0PpMiNB2JiFGsDFcW3TjyKUbrPsUdgvY6qvSVb72ojTAcPQizG8A14
Ddl2qfBIyOsPXeTm12hOjrUd5cdJIOjDFWNeGLlieY2qZxnp5mRNxCwAoXE+rKCyiRA0pxO9OOPZ
RDp/6FChx55hECBZOGfH5mwhZv0pcsNdwRVIHn3fvGAM9VkTHevTitHJIlXz7iQU9o8iXoLNPNMm
PMYnxysXxXlJd3kPcmwXBKU9+zaXeU4D5Vz1hGwlCLG3Xy+9IYjOX88st+KZMR20EDFDFamYXfiw
mqcWIDSztOWAXEzVsPOs8jUzycxFgmowAV9c7Z55ZvBKGBvjHxwK6WQewsAiM2XkfF9FPTCafnbt
9dfTQZbOaZYSzX80gifkb78+hHsVbuK/rxtF560Uw7CbHHt+8si1O1Y+7Z2vl18P/cRsK20IyXOs
HoiLGeS7cMnFCEuV3FpIqJn1MGAT3NM0ZHpHRWSRKRWyaLWD+TDYIx8Odse9CJ2fxeAeQ6dgvDCP
4l6jid2YhRMweR589mQcplDMslckd3qPKLXeYIuUZDMRAjNsBiTLBN0N9obgsOjNocLYZ965s91w
BRkSj2TrbDwjESQvufiel4e6LMt1nXSIsQWBW6BuM9CrUXxtNcKGcvyThxDTrC850PJglF1+bFrx
2nQmCqF/PoRcZpYhoapGyQyADsYTcJr4avTIX9pQeixeKGX9ryU/sRVenx5N29frf556y0e/Xo9B
0K5a/xWrpnE1YPKS5EJsRNQa168PKbsu0IjFJCMOC51HhBEBkRWpZUYxMZjs40tlcHpVdBcJUbqa
2hpvqqPXotOegMU2NE+uIRKULPFdS1uvQxkO34EA/FFWOT2pimrEE/WbcheEOOCIcJUbTrLNrA2A
6W0Qtu0f0ahPRV7U1qQbunPqxCCbj2NQwX14ZBXH1NzmHxjcuk1Gj3PdGw1kuM4SbILZX7Re8kw7
Iljg4dHykBeyPPaNeUQa6d4mbTVEAO3ERKa3AZTplttE3vg29YVnB/M2sU1zXaZdeZ+aOnSW1Dhz
H0QeqdqBmcbbuvRa8nF3FQwpvip/6QdN8SA7ksspYKbZyPFAK+s2o3gCa/T1tIyQg47jZcyb5sCm
AxE5gvDgxC2BCYhD7jGa6JXuyQel7NGnr4eSJWXdQ16svmJQLMaWWQICRhvhd35J6bUgcnXTA8c+
+V17JJ5JEp1S/fAcslYyzRZsmFQ4qMbEvpQFayjFUem607OUmXEiMIlWaKinZyudMsa8ybiTYzg/
hQFjQ50107Flet5WIVlMnecdZru+R3NaP5yoRxOwnPjX1DBgHajCX/tm5MzRBZAGlpfsO/OxhoWr
XCBoVr8arPR3QWOTRLrmhxMUpKFGz3YzHjjymihZy31ZyvcO0wut6ivK0GDdmSCMuCecdTATKwZv
4EoTYRnT5unWcIPv2g/UYXK6em0KUey+HpI5qICLop1rsvDJGnLsfrm8RbQ7sI3P1wyA6sKc/haR
qdNWNoUr7UKxMZdhfrKk8ygbu1peK7nj9GNvHHTmW3I1iW8iLK9qw3pHP2s8yDQrT/FMd8cRH7VT
NCcAe+7aDUfElNPUXHHIbRPf+pFn5t2GnvkeJ7V77i0oFsr0gnetZ4Tvg9Fta+n5l3mGeZDCwT8A
E0EViPfpMjRLS0cTFFIOhM2MEi3Fwg/7LgLKOQKlo0sDeYGGS2GsM3YbfJfVZ9R6wZacwfYwci2g
QrApUKZq1mhw2b3KaoJ3N8kPOcT+MR/0fKfBM5zC0s33eHBe2AUFpG7zr4Gu8BQZNTeKY94Hq3rV
XQQH23XsE42mb1Qm0Zk8a2sy38cwFGsQJTmLYOPSavYVUl3UlJzVeiT2Foc2Q7vOmd5hvoJb/FdE
TnvJmh5ZhaSOKlrbOLGV/q0dGMVFmOSPKi/ONvDku/IG4qC6jDejqL0XW5y6MgruQRFmW0vcLG0z
8c3wnSBExGGuSZhu0zZ45xy6D0mFqWNI6U0d/2UgnR49q7+4y2jWTLoQgGLxU3JjvZneuKndKCRR
UccfcRz8yClFbCuLX8IyuiDfdw5hTWB3kZLhWU3mhwxS49xXybOifnqidL9buDQA/K86J+EIjcnv
5pt0d5IBW7wW0wH3RPDBKdyMftZcSfTMEFEkac8PTQB0ykj71Hpdy1LaMnP1Bs1gKGwv89S5J0rH
lVu7iwzVi621DsjP0hy7ztimCDROTP9p8sVNdOgUQlFYj94Mgo30Ju5BS72zzDxLv+quJLZuPZJo
nzozy1YzmYhkzgb2rsnHZCusZN/XNsRdxw3fC0JGdwaGz10VetMF4yZX7JwH96+HCLuumJt7ORMf
VaLpNnz3wjjCRcNXsFuY2UnJeL4VUIR3Rjg8YOpwSLSnHMTJABrSISgqx7Z2dlNA+PDvSNOpg4Z2
oPGiuhk9URh9m02vfM+FBi3E5Uv2apYBxxYQvDWQaEKnWppDu5C8RDKLoRj/BsqwrmMHfqIlxkOW
w7uPTZXQapc028zcW2WtD5PcG/VF2L+6OPJedGrJTZSl+G0IGlr7NQGSSWP7kNGoKQUyga1JCNzZ
iZBbToh9TwNGvm/lAhd0GhLi4KcCmsAcNtOfL6aue2IMZrxi/PmJeWS6fr1iCEMIggNLQRnj0zSY
ww3lz5pUA+fhp7/SLPfPRqpYH1wa79ru/xd7Z7IbOZZt2V9JvDkf2DeDNyGt702m1ieEJJdf9rzs
m6+vRS+gMrNQqIea10QIjwh3l8xo5Lln7702ceIx0tep8PrrX/n4/0O//jvoF0Ss/2sy//Wn/vyu
u/kfv3/+QZPn53dcLv+Yff7jlH32P/+mv//PP+ufkX2Lj4mrqaYO28m0vf+lv3vk8qF7wAAj0E9o
3v5nZF/X/xMhRvM8QvSqSYXfPwtgNOc/wVSwGOE4Abxr+U//DywwbSm2kWU2ibLY//6v/0Df14D2
mK5uuC6VCIwx/y6/97kiK1niqhbSpRJ1FrcwoQHa7LApYpSci1cDJHx6DkltSeGezL5YTfEMOYJF
lOuuU9v9nsYAvMyhZVEjYdqHjfVLq0grz0C+45omUq3cKKAjpQWrXJ+fU6U8eVYJSLwFmj9Fb3jr
iZ1iqqf891LRPtwqJ4Ajv/J0fsQuabRWA1FjQekE4cttQNfnAT2D5W8V30miEZ3IH1hWt8OLW5P1
79JbXJl3RM2NtGlSHLx3iWfc8HQkHHko75nHDksLCaql+5qfSvTZcRpSTIvbtEAn6q0NTYuJjr0F
p3/WQs2SH4Ywz/2cgPLo40M2BgaiRNeG97QaL1PoPGGZfurwrOLM3roxds1BpTs6oW1AOzK77azG
5bBtPxe5vlJuk0Hep4lItNmvyuydQzXZaIPYqYLsg5VuUklSHWNf7dWX2g6o7L1ZNeWDKEzkWzDF
VbXyNYv4WBOqkMNa7fsNlrSz5Y5vthvjwYk3BCIQ87MfqfQ3hrjbyI/YcWYnW3nVdXlm+P0VWweb
tY3t0E4r0+dal7+WbzLt7LWGx9DUM98topds4u0vzz2Kcyi6bcJLTKvkpqb+EvDiRqvNu6lkn9x2
N7Rw7aCtbVINaJyN48zI9v9ic/k/IOy0xYDyv122dHIQy9QwouPr90D2/atrhA1EB/DBFPsx6469
aT1TJfvZjA49wFyMCK8cilgaAFlvouXO3+G3rMnYqMMwBIMBjinDrFhbzbVuqkvbjw+X7fuSW9LJ
V7DtnsS4Yq0c+Vk3E19VLBTYrqe1FCLO2JzT+rcu1E8dt12ONwp7G+Ob3JZEYdd9qolVU4tvL9mX
DepGBDPeB10x76SiHTl4dVBUMcVDSuKRWomXvKmf2lTskyl7X66WydTPje28MqH8aHQt+1Aeg3PL
iW6wcp4D2eeUVhcjVx9V4bwtSjDHJFK6jmJeZ/3IqH0eeah2QLPakp8KSAwwhK2aFOsZrGgiN2Zc
rN20wl2YrIF+b1Ajdes5NKZTGhdATjPCZnzExKGh2Wd5ox0t+zM34k6CNMg7716ZxS61qKBTs4DY
OdALZx+3DvTfcjcy7RAtZzH637zvhrYUZv37Gw8IESeT5ziubbvcuf79jfcGObUZJYlYOBz7izwX
qmcXB3YLFl8j4rzPVMhTzKGhT0JRrCdi6KOYCYnF6bV0RfNS2GyYnJlYgzvO0wUyugwQrOOvQQPN
VcbTKzwksAG2RRfNOBVv+AJ3Lo4VYpt2/GiH+svmDI38UD/LDqTrqHRyXQkNSbA3tqHbd5imw2CS
J4Usx7ZttMmHILgxALo3at/cWrbeZuWlL8CPuLPtOrtNSTNgwO9dogdiJunvYOQglpLddD3ZViqn
ssFz/pS2rqyInXd291wLPUZvClKp3ZSsqQFSeRQz0o6TQA7yzaH8dPOlt7vNfhiL1lXqnfOlv6Os
ZdCkJA2kO+H5JhugDKV2SJXwxYuqrVu31zJwGnGKB5TGltalPFFAvBf5dswpYopTdmXGTkRquU5b
91oZyYXNRks4u7phxRasgmJKmmobyxTsVbO1EZiceW1W9CMkbBap/GaW1oj7CCz7VfHpaUUVYDat
0ESc2hdzAZUFJF4lUWdIkR9Htssj50HfpehnbGdM0/SrJxpKwmDTFhv+LdCr1Cc3vMpRJTW8x7dj
+jPkm8Atu99KQZoSHT6kWKidOHGGogb4b/Ywpspkr3ZcBQZ4JgKl+uyHTmxtkIewelPF2WGmRxaB
cFuM6S4fgyyDrMcuEI54QZMVPTrsH8bpEvYJmKbEuuLpkn7N+lsTpV8po+kj25q+h9XKSOu3EbcX
FYQchHTXfVOcaZ8wWprGeHTU9BuX8U3Q6+KPXnOj5PCRqpwOdY5fnURJc4f6I8zAf3VeQRwft0pU
zy+d0cRPxszsbmhsisGhNQCNox4nW/VaZ9hLTBpD16QvT3HfBCW50FWCfxTU4oeBowYzubdXGiva
Z2nx2oeTfSZ6TErDHX7oT9paTqytymYEeqN15DcFnW42uP723tHCjtpMzfJINEpJ7jUlRm6UO6sw
p20NiRzAcOf6pt1+5m0TDFOymsa080vHPHmJMSNLocZ4mh40HBWJj2QONh3WVSpWCx9TQVB0enky
OAYJu91WWUUhznPfD/vQBLUmbfdFrSQruJpcXCXp4KVYljCErHsQ7FioHdsiZ5X2H3ZcwDsfnLeQ
U9aoW+Qu+5XJ0coXbJC6pDypoEeVsn/mHv/dlVvDjk4alGnOV2jcZv/edu8taRcGJbqbPZVzodIS
zJUY3CxCgDmVt6lm7hH9vjwFtPtxTN0XqmcIm+sG78+ssZGttpbWwKEAAy2c7KtpBrpmtdxI1jkc
Fz0hPKDmBb0zmboc8og6larh0SCu8hCq3P7mnNNZwV7dDKxiIwrsusVe0C5IPvzA2r4U3b50CuX0
94sSg/NurJm2oyESYBpG1laJkx+mJdZrknHe6m6V7HCTaYHGbIC5Me0fxKv8CvlCmk1LBtcZNq6J
scaMWhMfG/sF2CJvemSfBFm6R6ZRw6QaD7wEKVtPgq9Ownm0dLgbVrXlbkM0kqCnlWSkG/OFqss9
d/99Ng9cUnX8wEIzbRNJOnOA/r7EAgLHUIk2FdkXVkVCw/a9z3n5BiLIW9VVt6V08gsaFA2gfCJr
V7nEVc8DiU+xb0rnEdt6d2xJpR5r5jlURyAaReEwgv790lFLaI8oQzxwL62iQEAnOrsIYlxdrnMY
4ibaTpr5ExnTtMd4/VbxvPM96eAVrRUFQxYdL0ahzwF6QriL9M4gFuu+Ii1/F9Q6kZwsMBlV5S2N
dioMpQefoUCqC3tc5GbQ5pZCTzdvlSet0OfcO6ww56OIZ4VgQID3UamTsU6YhoMEVfSoc71z2OTL
31/+/SfiqwGClGDVLubj3y+qLufjtHxpJ2aMyT0y1pTsLPRuVS+CWljzg8axkW3pUmMSLGmMHdnv
rMLIvLtyZkul58qTYttirTfxKQSDxGcqKl/ttnnlRPMHvJyyV9QXOwnruxj4/aEs3PUU1oekNexr
EtrNyQjZ7sxEeG8eQB1DLE4n1mjU3w7au4Enr7GAW06lWV4cR/k9Ng9moH4PqCpD9a2KdR7Vqj/l
4DXmnjJprsxDl49l0IhpuPz9MsPD4Ps1d323fJLZGgYSaWUFSgslkm00jQ8VqG+gghh/WYCFXtyR
hWXvcuxGtXwJ0xzPJnKBWhXTMWroSae0lu40yqMOOMrekzyBA5ZfB2Vk9+IoH0bvmic7KnYsBMWa
axBPsI1TM6um5iqin7ifizs/OfY/HbA3wr9naPWxzsyzN03zPnHIoRpmJY48uA/YPLtTnLHBswib
HEJQGRu8+k8ZrQU3DH6/1K4r/Hoap0NkxP1zOXAfyphyS2pQKg89tUL8y/X6bLhxzWSGcw2zCXst
bcgRbcyZRnd9VSkD935CheswD386hSo+T4NHlFiV8R2vueXjS7J19BSWq0lP4zXupXnl5QNDz3TP
BtmfBo9pElbNAwMe70GnpxsXs8+KEkw7GIleVGlfBI3E6DsjXm6QNGiuExph+L59Ju5NLYGHl0pB
HRdZWd04OmKH8wZl505lt7JKo90YBnOj1MJXJ7Xe3EqV3xY9e6zA65+cGP/Yjy3BMQKORpzoKw57
qPMhZs5Gut65pRaDSbAtyNt6BK0IwPrU3+GMtVzl3XHU37QUNd+6SA6uXWU0COhH3auIRVLusmoI
uu2ZymDYgAj3o6yJ70o1uAhhubaJvSq+tPn4bpfI5kWZhfwTG+zOk/F7rNMFp7NSXlWIo3sdZ4Uv
Old+eMi1Pszo/LOyunc3drPvcpRXqgPyH4MQtToO1WuS1HTb8R2UQ4FLUDCQlaU7vrLjYspA6c5c
vXwHDSOovaK4DhFU/tpnPLUasq7X4k2xxubV1vgeqtjG2tMDGxu6uv5VJP13QiryMafmazGk31QM
Ze+J4GWiqjh5cvOm2FQ80E46RYs0/0hr58iJG6MSO9yMBloqIgra07m45l1aXCnxlKd5qF44lXKc
gHczteZ4T8bQPbuagcG24YEPv1h/4+CDC3a5j6feUABXQVAR3IFyb0qfC4c/O1MFqNtR+AZ3vYdp
xD9Rnqhnmc/XkraiwuQZSkFRtfWa9MCIcghRD5TSuZvMxxoHYRq+5UOz3FdFwZaLN6oLRgVy5gip
ht3Jb6OoL56AftnJJ7PjMMtcXK/bzlr8bLsx5CIV3H1WjhW2ZPoJQsGfO4P5yHIMzJ7KR1Rwy5/S
0cCI1vzBATVRAkGbTc2Cs4Js0oatdiEMSWi3sJjrzWeNpgecztOrGzkRFr9mj3Hkiy7RybdjWBOd
ZIHQC/HFOcvbzFV3dNIFTuew3AijdF23OUqRzXiScsYn71j5dovHw5qiLV4aJJgMp4kBQwi74JM1
57dOinte6jxLcJoGc8+bm1k6wQKOiJg/EYURBaL00FTetovdN0Ctx2HGHbDQXGl18fW0ELBwYEVr
4+HvL1hPv1oqzkwcu9xu5odZFB8SxWzZpLgT7GYyAKMdny3FfMvy6gYidtNP8YaGQ7VVg8pKACsq
PxScw1XIVvi3f1zrS7YFOMOZztquLJ5S49scwucxH0+hpBEzEictqSmBSOJHBFu+AOi3SpRhE7na
up66j0R2d461KlWamBx09VNo9ms3Z1fd1j4alDTuHDYnqvI2Giku4uYZxOAPfL9rhc9sFh+IARS4
ZyfsGG4ykbYMOZ6JcY8YC66mzX514XTELfbAT/BOODlP+3dmgkfjWDC5CK1JPIDK6OzMm+lwj6RL
BykQbxMUmUcxp98xkTl0H0ECzXKOy+qrAikvKCFXFKK+vV7gTR1X/PEi6GNOzbWa39gggZ26Sst4
SkrtlGgEzPlJudg2zSADHaIky7NjX2tBMcevcxP9TE10t2LjymPc6uxbbIbUD0e7CQPK8v3aeMsM
vTokxcbBylGN49PY4WPGorW8MjmkOCrmbnEebzBVREmxKmgqV6PsrRgjv9GVWxR3t2UxB/z2pKZk
A3vrJDl6ihTywiIhddHB4shG8/PabHrY3lrN25AJ7rdkzuPmVILCW/YDbUrr61wel19nSnW3KjyV
6aO7UBoQaGP5SNr6JSpotm8FzD7I0WK88Qg+FB62xUl55Ap7ScUqjgg9HM+rtaJz+IpbnGjtVF9B
GHyJ3oLvo1d98He7V0GrSNo9iWkyA8NVcUwqV1gL/err4uLqUeE7RrbzZhgOcXTOi6WFZCa3ltGF
h/TF3o02YF7AlD0b0R/N5VNSPvRsekvvoEZPVTncM8EoCvCMn7yPMRMYZ6VttnqjsDBiHQie+kLK
hukTizANuwBb8IgW2GTDX7BOnlUR7vAyH6EVwuXRdoYXX+jPeVHS4XNZfFqiOSVZuSmL4p2H4Efn
NL9svskm1JFxrMfUgj4C4bhKlien3s5Pagx5SOISc43uJeqb79wdzulj2SIOdE3nIWvLIdo7FY6y
LjsmEEtTmT4SNgbjvhfxxmMH6dV5IPhZa65pagO2aZnfKSBd9U50tAki2xwYwRJvoxjTB/SBIO1f
pynl+JGd9anYWJHxPU8V6w7SLj5NvBgRn2xrwbp4t1LLv9ig7K2E54jhfDe1s8XTfTDRP62H2Vvr
jE1a6gyEBPm7E4U5XuuNLyhfHwmfxkLHP4ftrX/Fcnqcy5I3gwwMa0zLBo5hHwaL2kt3fPYqxder
et3Y/TNFmeStumsY8TGiremAwIdfHcdOeO3V5KUtlFeMzxsPF9Ms5VOjzk91o97T0iP7UvFNCzrR
tEtFtoEh4aRYzWuU9QfX3eBBWIHIE+ETbt2rVWN7Zdm7LIBVl7+QJenym6lvANh9ItJ2//t36SC6
h/I21fZ92chSfHeZ4/mHCLUwNiMf4DR0XxsdnE6v7wziqlpS4pUv18hYLxq57mUJjBT5RIuer2sF
2VGVWqkZkp+p91+E2TU/EX9St90J7iLLy6RzK4gN48VjL2+kFcSOdOM58201LAA8l2YmLo/pSVOT
O5Y1nSU51rg64I61rmJWvCqZm15RHsrQ43hb8sDpXbB/Zm9OCoG0cITjOUt8JVxW09YMYrZ17yiD
tUgXJJ1xnZIpUCJgS435sXzvtCveBztdCdp9lg06wWpaj8S7Vp6SDiGhsVwur+FTEcMt52UepNzO
ffI51vHHlO8jcjk1d6nlhwob77i8zh7/K6GQncj0XXwFh0TIBPFMn5GVjenTUYYPgh8/RquuEKHJ
tOtbzW4wCy24EngZvHbxxP5gSK9EZP1SHw6F7fIdl4+cz1DuOudRaFupNcd5dlCv9V1riX05KRz2
zZ3FU2NdaPLNmPIlMb7pw/5RFBFpk+Te2OkWGQMGgjhzHjk5h7QVQd4DqbKfGJDfamwfeaU/+jF7
6hT7aEpzzU56r/GQqXlkL7vhuh+DZOltL7gxhT03Gyl2Jh+6ZY1rwOqkuik0Mefn/Deg8ycnihdE
8j6X4lthxeuNL3E/FDs8SzAe1YtLgBGQ51az1KtESPEbjytB9OzG6OKsSMDbj1oztR3UeEwl8H0c
aJDIFKA1Y4X9GxIHbVgXLP2XFfbF89jqpzrPuNNVsK9C2sVtcJ6FxwamNiVJdxcnjagUb9Urtrqq
nFTZjYp5VvPutxRT/5Z2RKynGb8lTPtNHGM5KpQeR3Yc8uyDtuoPo80c1Wjs2LN9V5Oo84iLPJlz
il3IJbZBreo+nl4mNk7bupqyoA4x5E+p9S27dK9QjVbMjcKqlPQ98tQjMThmNnkb1LTPKKY3rJMu
AkXhASX1PjuGSKUFcoipgiCGtvZyJ/3q4hBQhGxImEqLJ54m7UtYlTPUT04XoXbkf0QU1H6DwNn1
bblrpkJ8S1tbm9RZa1Y2fQwcagO1EXAD2GevF6F8bURtfiOZwFG7/1BG4d5ghEVBC5Xu2RL2lzrh
HI6nX9whufxLOn6L1HU+JgSH5V/32eIhh67tW44e7QDtR++8ACv477hXUk+sdArPecE9IFGtmZ2k
xbbTcgpv3Te4jw0tsp/NnNEmrrudBR4VhEx7L6p5cRPT6MncfKWSpZu0+IamCRTH6PSgqlSNfsyJ
NsgIW4WT3IpJOOvMq09F2tUEWtjEE4dhFs6Nu6E9R6OsNmqUYERie77tVIv6ZWrapmFwsJ7+DGbE
O6y+eNpwU0eNqCrFYMZsv0tb1z4M1oJogSC2Epwj0Qc5ghqrXgoZ23KPXWYQzvW81ZCBFypj3CQj
tWFTDC8B2rjfU1CNvAN+j/OzD4mUNTA//N8tdo5FMs9BzoWQrn3lc4K8ubI9jfij+IO8e0lbroGY
qABT/RncA6kiZ+Dvc4qtxcdgtPVqYwwGY6H6BzwNJY1zS95eA1EgKus5aVhfOt5TvaCypOm+iGxc
x17P0SGOfSNNtHUJfsmP4rchwgcXR+OSbez0FdFCHv0lbo+XtkJe0zXs/+HO05RhvxCPpqEfgHQr
D4BT3BaU5ilkPDesWiPUiqewYOhD4aChjXyW8NE7cZXJ8D1NVZ/L0wkUMLuC8CfvyOLN0wKsXCpv
4UQRstzDevfWcwu6qaIAPTT7b2sKN9KxCOTxOfYnbfyx42zbjlbQRspLy/3LMSkyaI9s4vetl74t
P7s1c6iOoVBYUf9WWtEqit5k1xBiFVe7zoc1w8sXIrQ/d0xzeFq/YZc9uc2HVaeYvcf5ObbrIrAG
ScjQqDdSU89F6nBeXs5ohqZcJLFSilcy/UrJuIyGX2oyBr0x3luaoFBPbqUesl5UWZGwddw1avvT
gpTIc3dvO2R6YnN4TmbnMqX5l6wQdjQg87NJkJMlcqAaFODkFslvEowrvTHfC8xwHEdf6rErzmBP
+YTKHUBTxCViwC0WJ4/Glx6d0Z64dZFOw5nMUKkLEn0ThMsJ2iMdD2HmWsEQRgeULI7+oloDRb14
efK7NqcPli2UuDrvHsKUneGAlJHx3LX4xrOp0vAU2/2Ks/ArY1UQQc1gTaZT1VFaT6VjvYR646zi
uAl9t7JqFjq1+zZ6BSDKumaV6mQX1WoyCKbs7KtU7V7ciwCqEpVO+ZqJOj4njJ8QZvhlGoGinNFW
/ZoSm5VFVee7RntOkNPdsZUta5FYrzkbdk7+EbPsTUNWN4Unf2rdJEuqJzQQV6jURp/8jrxQPxmW
DZ9Ns0aSbfYvT0wcOrBjnlp7+FNP3JRFyU60ceANVq7bBl1U/y7VmjYLeStUkFFjTT988+OFjJq5
lh5axKGpl2IbNvq7YRgnlqC33gXAlqMWsF3BSm243i5SF1subeI1zFAgcFebYV2wN8ViD2SYpPl+
McL6CUBQEk0kKcrikMbeBdCudxwAnoECRuKd5SrNW5heLDQwq3XDXANSWm4vPMn0avitldgRvJ4N
Pean1z5vCAfTlSbwC1VCHqa/wQOrEZS+t0f1vcIEZ3TVs+r0e9jprT9ntGv23bBypZavwP3fSFLc
Gq/2fCeBCloD5ypIDmA7yuk+6c+tTSRdAHLlLxz/GDb75j734XeGLLrluZyWcFfmbLWwmQNLTTRs
67hUTeUeaTO0/d79gKG61VSL+sXuVx/FV7Ocn8bIw3vR8wn2ksSgVJRRXr0C2xUUEcF/7Q2rCrTE
O06AMwlELk69wEkxss6YlA07gaWTfLSNeI00b9h49bLyHd1gcj7A+x3tGPVE31m07K46Q8nXSUR6
bSI9zIJv1bXFFSDyEwWsv+AsN35HwTThWQV9FApyvUvNxmNE8V6Xw5CWMvsJO2V7K/8UCaToJOjm
bkPjU+2XJvplOdmfnsg7HyDFNcGqmcwGZ1EFmlORpwE3rKd8WC5M48OLmXZm78MRMFWZVwQiDJdy
RqkCvZpuUoN3NZmo5fzGqoZCuBgLrOAAP2U0lRo//ajthk45SUgwhnabR0CjTWo88ZNuDE9+hpzf
Dc1v7QzrTJezcJlXGLmjldCdrV7M97xg5AOM+XtK518tekuMtDsO6rf6g/6AyKUW0pc82iaitD5u
i8esxU2gVzmP3hqHTm2sWsX4LBXzWHn9NomUrZUebW/8w9p+Wvdz+ZEPMSc9aw8tnNLekiTDxFRk
ExpD1MoCY/TogC9bv7YF9X0yDYxZZNjAjX2NcMw1aGA5bMrf1MOeQvJcenmLlykqtZtN3YSXpNLo
+BDtIc7zj9Z9d4u9jDlTdFZtsN9Mn+MYIrWnMJYrmWatCWpgwghVKoFxVUyMJXJCSIxJhCHsmWhH
EnecZpxcsJh+16vZkyvhJiIhHqPejLknAOoiCUzKavny1/D9z19Ku78kOrYVwvcf5tJGOjoz+5fU
4CAyZy8kKVaF46wVrZBfdu+xCSiUP/Vgb7tsusBS7ffZWCItobxt2uTCThp4+ux1uBkpboVmsaQP
6Twe+ujQlOPFrrv5065Qi8dCl6+UXMHRLRlAQrkUMTQ5zMyyuJWxl68K4lq7usPSOM+pvknbsrx0
NCYbDlDjBhv7VdFQZIiQMQMsjRMUiz87E4EWkxkeScB9TI1TYaRCaWj6ZNNGHnzkecpuWps+N4Pe
3Sa4kistdEEMJ018jQXDWUHwo9bFDX5Pnr0Ky0QnzRgrLCv6PRTlzsbfTnv8PjLes5IqLGrc48hb
p/EIgBhrllxqqnMM9sql74mgNV29sW58Pvt1mWsrj0U3F3hj+w5XvqjLTepwCpHO9NFj9IExr7t+
FfbUhRn1N86K71lSRj46W8ej1ImV4c6uWs0XJn4AFZr6S66nw4puqu5mZlQWFul4cyWldFhhssrH
YzOir5CNaEfpbXseXduwZHQjUX1XR31XGWp6aqHarXE682lGaHC7dL6T4YoulaeEmLysYdOrxGKz
kkYB13HHE1oBD3OzSdYe8EKQYiBYyqylgz2rNjy5hp1jhtZ6DAczgBpVbOOKhtpMdawrPdVYgGdb
23M2Mzayqd210BhAcyKClp0Nz6MEfCx4zJ/Q+5H5TSXct4Ob+2lPHXJRt7/5rAwHlcF/rH7zvodP
jjSHg6PUDe7jmnY4t7RXDtTGsyd5Vyg/BvCW9tt8AozblEnPPpgvIjL7izUO0Qml8RI/NwXd4y4r
BGSQUSMDC7DCjdpmX5oZfBUkjU/1zUTS9Z04cQ62l0zUj4EmrSyuaYxO1y6tzF9CrrDtrvWpm4Ii
GfrAmWasHDn1mpDk9QdQX4B9rGVEWz9NuKD3unTpRklId5Vz5+1TTrQbkEPqtjBxYOVCnQNiOvpK
MLvcW4fGN2PI81fLoTnEhkxOI+DwB6VNfcoJmIdZ3X8kJjj4ig/0AxDLgeBOHZjjcvTOy2JH7nQ+
jEmj7CjegeBvNBAH4uaqq2m+NkRSPgauiCDSjflNxFPm65HbfsluOuEbAiQyh1cK1TMUOKLQf2KT
RY05e2tjMjpMOymMLmGyZJZ/U9DaiSYJ5E3VBGYBD/weGvlTX6kseOczNR4jS8o83yu2lH5f28mF
c/uKo4dN2SArfIMc4NbpLOc8zAADMEVxI4eAtslN3lqm9ZCGgVoNYuDM56mrrU3jMN2qipZXPoR2
ll3l8MJviP2UWYnYKKGNiPZT3h6Axh6EU6cZ/TICwl2XPCo0Z1kV0ZUYVjlBNO5Z29Ioyr2d9unJ
9MqPebnIndqgnGfMvjr9k7hY9KZAUmX4w9Jg2l8uhXXZlAAlLKzqMjbtLz0in6PFYbpS8Cs/tWKa
VzIVSDf9RECo0SucSkuvJlD4d+IMNOoJLQ6os6ZRrlWyo0TLhCS/zhevhRUnxrer3pJkDYq+bjXr
OFkDPAJr0SFx53ir0Ru3agMODZDw2mqtlsRvlDy3DtHm2DWSI9CdM/RN4zgWE1Gv6V0CiV5Hbvhj
FvEfT9WVrYhL7jIFy0hbXAez44nJIy6Xjb2tInVDRznc2S5H9Wx+d3q4NTu7XgP7ywIgigdNZ3nG
hpJ0TEz7j8cKDKYC1+KbJbG/yBwMvmwtdlTqnYLvfW1yUMtHnqutkz80jksxeBRrKh6WMXEfgve/
tktSRDSFB6F8bnTjyn7uHej6VVbDJ8h2dC/7ozTJ1qQgX2wHu1u1LGGoicbMUVjgIkPjgChdrCeH
PqKit5JHjWzlTkZ1y0OGO9XkJDUDgnQ6XaxIQ2MrcrhatWH6FJPUH1aYHuGdL9KZbhwtKwUo5Ly5
vHCUMRiJ3zdhuM4Xa0VuoEX0abrDPx8d1SrD0zMBbeHghHJuQDdmnPYjZt+1R7waHHZLJUjbPWN1
B2GZa9+tST8W9/b3ENR3oKi29TSITUOY7iwsYrFxGJ1bggx7qH45K430YA7g98nCXWAQhAe1Uqqg
UqNhU0xluzYKXAfd1+jq2mdbUqlDhTD6hWG7D6NpXlOOjJ+jjW7JfaYFIun2TKuj9tDDlp4S9lTb
yeBJzdUj1oK6wTPuK0lYRnDYoo+I84Vxn7qyDeiasjZZlspNyRuxQvhX2BSne6lPy/JcDM8iX1ia
tXSvVMVAUxVsLfSGCqMwSkDsVVl8qevcXQ1QlZomVA6pVWovna5vDTUUv7AQRgAGoEOUZFS9aoIh
juKzrnkCAxUJ43vLgu5e54SVwjFyV3kHBDmYPyF7osg3oxEkY96goMZ5kGgGmAWzn1Yqe7xNNRSf
hps4N5L/jUq5WGJq6zSn+0LEGlRWsyVZSPe6jMxLRZ4u1uyNbaF2Ys5KLiq+z8prum27kMsn4q2V
3WKNqeu/rMo14b/pUNmYANMkxz3NQz8bw2jHbRfNMGq+0lmSfcurau0WxZYawjSwDQW1m3zEXsV9
NLa1eU06daOEjGtDr4CKykderjHfsHT+GaQyHyxZ79XCyE6JjW8igx+9dhJd3yD9bbW6yOmqLacg
Ncx+LUuWKVGIkBIiX5/Ms67iB1BKGmi9zvL2VsaSm9/8LMIopl+xXWrr2B/FbcYk183jfqbZdDJw
2pUa+pUjmpXrVuJJm2mdgIj0pFYx9ClObth/TMgqvbtNyDium4aj28T741uumu6NRHLmhI33mIiX
9myoItgjvjKtm1G633WLDDqSV4lGvV71ds8qLXOiE/bLIVD0/8HdeSVJjmRZdisj/T1IUXCgZbo/
DMaJE3Ma/gNx94gAZwqOHc06emN91DOzK7OmK2fqd0pKTCKdG8ygqu+9e8+lBzA7yx4MN17DeDh3
BNZtFtOlQlTG9zZBwQ7U9Bo6lnclEcy/+uke/CRn6cn6xjv5EFnetC2R/q3wSxL8LKoHRhLD2dE5
EA+QLTjlrzMCwgPSX3Ys7cWxtkinirU8DzIOWJspspxL47XRKcmnLUkS7yTSm/vGyALX0/p1gzv3
VLTwE+RgbmDUkIhgthwTG8Gx0DVfhK9PN5NVUU7VWrWzBjrvnd3fNl29wv1X3BfutVoye4UhEUaM
lj/X49js4QO3y0iZ3BXRPjOaC/5GjiWjR5yGhMKX9z6W0xhxlNQUvRMhfxV7KA/CLNrmaE1Wlted
rSw2zyJ+4aaoj2PDKbY0W0iqpBB7c/ihoy441UZ+rMKYTF+3/ykYa7HKImPLW71Zt2N6mpfK4F3v
tiykaETdoTqZ7mLQzaEUyRYZPTmVEx+bmFacWzvToQhre8Mkc2B6lxMr1hZbA1gdw35rfhwKvN1j
bagR0vJAVapsqvwBQ4akdxl2/Shh5oiIlAZr0fbpFOMl7ts34y0rVbdCW8nMBrnjD/mmHwmuCSNm
kpCc77qlbO+EdUHtdCf9yH6h/Pd2VqUtrN1C34YGCSbItzVg5/fWksh97eefSU/b3V2m6V528tkT
qfdE+LSxbacEhXjviLtIEjlgxf11Usx6lKPpmbQurgtje4W1V3x7YTFRihqVLKTo911WENSwChUV
H6UOUX30abBO6YqbX0Q5fgJbo/6DcJGl7iVXlH1d8fZ9Rd7Hj24RagyNHwWRDQMhASXtfivmT7Yt
uP2K4G8rlr+pqP4oQJyN60P6l4r5LxX8fyIFIGzIA2iQ0C2+JOB1yph6AXAIZUuw4RKEKk0gVrkC
+LPg6QkcIipzYCB8QAuxBCwYZ2piCcAgxlupkgroWmQHX6UXlP2bTpiBLuphW+LXLog5GDTyDiqC
DwotkqugKcSj3VrDHgXQuw8BTBrqpFautAW3cl6Px7g8LqI4GPSMK5WzwD179FXyQoF6CBPkfurI
ZIgIZygvi0pqKCwDUiFtpHz88FWWgx2BhFqSz56QBxnSlpmJfQDlQlePIIhCJUI4KhvCJCQiV2kR
vtU/9udIEjkwNO4Nvt8YM++AZlQlTVR6Q7VK9gQtQU7EKo+iIpgC43IPYYGsCq7NWWcLsFSKha7y
LFJM7BUBF75KuhiIvKB/cOkiTjR1YtGbqqbj3I3DqljlVUpYnf1kCyxxmYrRoClMYp5cS7u+YlPB
QcrtPqvoDYg1sCspJxBVknDi3ja6zYDMOnhj3wUoPn54KsiD+nmA57BxulgPcj3dG/JDTFq3jbvU
xtdhQVZSwSAoWwdjqWmSkBiiokM4ybzWAwaSEaFY1GoCz7vF5Uyr/qjVQN9VCIlLGklJKkk5EU+S
qZySnsCSQkWXmCrEJJIgfStyTXoVcKKTdJKCLNvGZJ9IN/b3JNZ8ShWL4qqAlEhFpfDHSQYfPCwq
SGWp1QSkv4s0uY9D7sdFq+TTEnb5Js4qYq3Vfw5aUmJ0HgGvNb0NeI3oFkg0gVBhLnUSFMK3LyMd
FiIpNXZU4ewxxyYHTR+gP3SfnT3mq17FxNgM3aXDkLMjQeYLp/710Kl4GcDuiPAFiPWvj6E2shni
EUjzt49ZKq5mbgmuqXsibOABfBV4/TF2SLmBDzrQc8CGIx2KHaHN4pjIGToPpqIx3EIAjR5MKtm1
I9xe7V97KyNQp06J1mmN9ibKnDdEHze9Ct+ZVAoPaTxssu62l96xxNV16N1kCFIrC5oWikTLyDiC
GEm2T2InbK4osCwV+9OHyUPtu9dYBQKNLDa58dyGUaLIoIw/yCrw4oLQUsKE6OrccaSwVlP32ovi
zOgOXZj+5qKzW5O8t4cMed+QT1SSU8SFRqiC29MgwajCsA6oWz4lN47wpqANH/q0RQHa0EeNxW2P
qhkzjmmuOMNAwKHt1fZU/46KTWqz9ZyiVEqs6knz5HWw9U/bGz4zMpc4tEC1cKwXayS+xS/tCI07
Wm67a05rc5THgvQmc/rpKXFYEkQR2iGQFT8JJKfH2GsMEol/6lQQVA8ag5f/do4Jr6gaimqc5Ce/
VQHnKkiqiVtWZ/O2IWFqVFFTUUgNmrrnXNkIHEyuKpSqn4j1or6HJYOtSePPnkiwggvgsqGpwB0Q
28gQgpS0KwIMQPa4gmZ6H2hu+Z4MUHkzM9n0JGWNJGaprwK38c1OCN/iah0MDvdVg5+YqC1rJnSL
ZCl4SOmdPnMuVAJTL1vzR0UkaPQ96XltvfM0BI1KOq9CvZa0uQUiX25bCAVj412mlNdoiSsIsTOV
kVde1f0yDmSFqdCwKCU+jPIT+4FfXRKfSm5ZzG/FQthYqGLHtJkAMkn8Fo2t8FunwskmFVNmDSqw
TEWXWSrETClOvr50NsRHp4LOxAhSsasIP+P2ZWqJ7GOT9ESjIflst52KSxtsgtOEilArVJiao2LV
rKFy7zQ1CR2IXHOUJDxqJvkB+cmysBsai3MlV/RRV4FtTSUui4pws6bp52wzqmBUfrvQ/IhHtzuA
H8W44koc2TbdlJhQuC/S99cDwTMkzWlfjyBeEfP++pG/fUWuqOAd+XO2CqIbvzLpRlvl0/3pe79+
wt++69fPjROG+UBX0Xd4H3/7NV8/8G9f+euf8Ydf/duvUCF7X5+TKngvHHJC11vSwfrnf94EfUk+
ZdVWP7v/9Scu+JfT9rOqkYtFcffvj1XB///yS/7hD/rTz23//euHRD+q9Xv3/qf/2JRd0s33PfXu
9Ufb593vbl/1lf+vn/wfP75+yv/FBY2T8i9N0EHSf3//rnzPl//431PyWf3R9vzrN//uevZ+8VE4
4FE2hKFbngVa/Pegcv8X0xH8z8HUyWzvD65n3f+Fz+iebwjP9yzT/YPr2f9F8KWe77iG9+t3/X4d
frOLcgk/p3/lCv439lHjy9X8J9ezYdmCH2cwu3YxLPyd6zkZkI5Zo+VTstKWjTtDe0gjQkk7WHx9
a24rw3i2GBLjcdkh2s92HIBtsmU4cKWZniBsEeGeQDFakD1ez3DRTrUV4YzOaJ7IEuoayqkDLGdH
T1U6IGOwPDz2ycImYLyYA7Va/2Pha63kKV+uaexhzyLEN0fJxvSnMLNd7cNd019zhDdaf6cMvQVy
uVOdsAdTRNjjqxMjG9+T5pJp39F1rUh4oSWzquvDyJ7qVzclJKgU3Cla78BDm6XhhzYx43oCN4iH
gSw11xAvgk6BI6Lq4DnRfCMbtuy6sM4p0ndWipbS0gCRTQFQtem3OakudOsHROlWtuknN9m7M6HB
SYYtITdY2jEouVeRq3Fw27K5yCnc6MOgA/DOf5pnoFVuXJwnuswvnLrXmJyWg+MxHyDgaq879vc0
xJoDqyZZEeEAha71IfQu0SnVa+3QWPKh1YvqYDY9F2zAQCt8QSPCe/fyadgi41232q3U4Fk7Ofuw
pYl95RLxYfOFAfz5jy4c+02XRIIQMJuGHDKYdijEzYi4beOITGBW7Dea0OBnUGqg/9dK+u/LC8K9
Th3GjiZ5h7Ssi3UlAajTXgpS2m5GcSEIQo1fCUZjQwsWZAVBFQ/TmtUc5ba/q1q6QQbO88DS3QgC
scmYRmj+LeCoj4pCDFXqHbjp7RzN02PsW3eci/XMzB4kQKyyJuamtM391IJslEalrRwg/vgEl/Fo
oIxxizalSxxdnRBmshHV8jYBmUEyy9wh3EFksZjoi5AYOhsMGWTvOchOZlUCTpPjb7oUoZ09ZI8k
cmdveQIeBD67Y3foQgwblBndyQ3jfghGTdkwmB3FMbdrcJ4EuqzHDgD3gEVya7qVcyOp8dKoMq6+
2benf36N/v9s9eXdZ2F2/sdpDw8J0SnV+x8X3d++57+yHuxfTM8G5KCDYfEhlv/XqqsL/xcL/gQJ
aZ4hIOeytP6e9eCytPqmBWdACOIZVAxEW/Vd/G//ojAUvtBNn4XcdjzT9v8Z1oSKmviTdZv13sbl
4WHadiyDv+PP1m1uI9HGLRhtE1vdtskRx60HBgIrWeI1mBbwSSDMrVUyR/4KTB4m8pAmuLQ/ppyZ
9jTO+2wG0JgyLVtpMrE4uFvPcew8DVQANAT2Rp9+aPNAQLh5aMd82Ujf/xF105vRLNXuDxf/v9lE
rL9HEKinY7qm4nqoNAz77xAEjoUN3afEPi1d+xPeFra+xXkexwVrhgn719Oay1heB29y7nyGxgvJ
b5tKgHaBWI2xN70HlwyYnuGLwh99p6q29ox4gcUb0clojB1wZbhEReYe3JF73ebV3cWz/6NjH9lq
TpSeXWbbm5G7NdAdoW9ajsWBkQ01+g6H3LQqIvixN8dDn9e7VpZv4TzWr7SJ4UngW1jx1PBEToO2
+utro/Oe+T9eatN1PMoag8uk3m5/xDNgj3KTxZPlaUS2uS295VpO3ptXE89BX7+D0KCjR7fLkSXw
qCGyO09e/z1SUuZQ9sNmtJObv/6TDPVy/HHLF5al7jBf5wQBQcXg5vjjn2QrDiw9m/Qkyg6g9zC5
W8/QkBR02R05YFKhC4kD16Zp54RRvY8G6zSXdY5YOTk7jWUFWVT91NMGarNyDgnm0aeJYIgg0csv
fvJGL6IQQoOLuYN6JS/jA6Ne89o2xfqvn4z+da/83bPhqYBvcQwynDhM/fnZkKtuAIyDX2S3oLJM
/zMpIbDIgV5x2wu0bFWeHAYr9DbmgOKPFFKG+YOLDheSfUelM5c4SzNtuHWZUC8sBzfxEq5Eka/i
xui/LfX007DuvJQ3sT842wjT2B16E23o+p020+fxeZlMh2euO4TcaVO+I7Qe64Q+YLPKlgMr1Ktg
zE0RY2eb+Vd0P7KexprOzDXf2M3zhxL/ZWCHqbEvFubLToxPfLLnx8QL3aCxNIsUJFoTHCT0u7AX
92E7XZkUkdNUNfaz7ygSGEPCtnExi3hIr9kOu5sqnT/AnbkIZZDUjj4cFkCZG85sdlDWbvmKnu/i
GrP7yqjq1g31XWJrtOp9oP7j4H20Ua49imkXtdZxAtn1HDEIVuYHN8jw0izl/DNL0Jo4NTYzymGa
jbcMSmik9Yyi8jJxN2BuBE1IKb6JZtdMjSRkTSQ4icZdC0g2Wf30J05gVTtn51b6YYBqp6fGtcRN
JrMdF+mN8zM0kM6tdkQ/M4pqtiSQLt907LCVg1KztsR08gyZbUnJ0AVf5w+e99BnwSTSBs1T4/5a
Gf3Dc7PuGX+P37Ati/ccxCB1Fzm6qT7/+X7Fptz+27/o/9MirnOZXbc+DqEr11mcyDXxaXhRR3tc
9wY+KVshRQupFEJT1tHVsPq7Hscyvrj7ps1rwiRr2GVlFvAKKTpyZZ1En/4sBRZ7byB2dLbRBYPW
M45uQyOuWRJmHwXaMzml8px7yXAqnWM9objRsRejtaZ/D0hCrMY2b45Dv+mjuHrTI8zdkc9cM9Re
CraGnx4LcMtG4LeW8bMm5NEDHLiqde+a+eaLbdEGAZIRnae2fUzicN3HJMb0TvE5linZPgwrEZYg
J0ethG+gvpo+nETf1G514ZwGGw0c8hbZbXUrn9Zjb+tQhSuSIn31wGCJsEqI/Fuu8XQ01cPXv6J4
nODSQF923YWWdDKSiTYxyvSsiXlmlpEW2DJ+/PVjUcmpu6I7hjijDCTuSejXxDVukgEX4VBvbUf/
SML2M1JxQ6Gn7WKLLEWnU7ByiT+P5OHU/hAprfeaNYBm84yJK8cGqcZcHZQU39q7rX/S22EzMFeZ
WuMeJEW+K/rkYXDyH15dfs/0xg7qOX9yIjLEc3kqiA6lmqlOllYDHkYR5RGWly/ta7SIldv55kYj
DmW14EU/hWl0P4faz2ZQU/llIay5dNYIBz+WhTwyRmNZQO/sSYREnfjyRxSDjCyavSmtbd6Yt07J
n2i1LwzNTwSkoTs3OMurZ7jYN76t3ZMij4Z7+mH5frYyWrHVZf6OVfCbEedEa/JG87inuuxGzC3t
wml5LgGzQYBo3iwmvySNkDpUG+69EZkKrhg+txrFDsoLvSlvh9Ig5dv1vxnC3omc5+tymHfxBOFw
Q80zW8ZmXJbPhcpzg0J9CwVhBugc7UbfXPdT/0agJRDEUfuZkzTz6C8xlnnagHTLaQBHlbY1Mcfe
enP92wMG+h8jtmVeIoQD+TBv/YTp6ihwODdN6iEXZ7JwpiOknUdvdE+u+SFnCHiuxuQAhbNDu08z
/LXvYMNBOOwAd/E1zGLhEEAFA3Dh6XdYDZonUHrPYehuutFgSuXJB2fW2UWM7s4nZWFDX+6RAw9j
hIrnFGpedWuOic11CbN3fNp3ZbusYx/3ggXCLwrFeLFSZ91nahK5bNIp17d5mj3Q9AbEVNlbI+r9
Zxen/BANxpYYUm9H3qe7q82eNIRlnU1sEXoIWSM1yc52ZrNaA0WmAU805jmas2vn8d2J60igfxSm
leESSJwPzVkz3g1Di/Z+QZNNy1ho8hgldOpkHtU9K79IEBdB1d6MyXDMPMNia8esFmXF+eshrC6V
x+6ehZm2NnwCwzO97bYMIX7odXScIv/FJq1pRwbBC0pM8YDhxAC7ohFHxRQOqDRxRO2uLNB5OX61
MP/jxCGB2Wy0eli4IdMU1qZKn0psZiOc0LS4KRhGEruZ608MLu7i1nsiuqm409ABs0Ej8+xtBk0T
VvCVls5v5JomaxMypIXUjZ53UW6x+AxrHCjmI+DtNRjciIYybCe5PKAgZyDJIWxF9Mw+Q45748+a
j1gnDtllkAe3PS3jRIOgYZCOpMpMPtsT1tRoSJeZ3l90/NjFG4MF33ommQVPkmm7+CZQqVJhHJbI
iy6S1zhjW900npbefYnI06xdZ4lZX90yZsidyPdiKP2LrLJdjOF8AzVkvGZVRhFpLS0LnFZhsovM
YAJKUFuGuY38ucJTvtWNqV43SBvpmtI6kXX7oHeIGKWxsHUyqorwKwSdNpb4uXANpgvBarOOHJXU
G4PYxAugvAeLEuHJawCL5A06AzHAepzNlTuVaJ6LaJsiuHeSblvG2a3M6G4gdZkTpkw4YMKzMWKB
HkhAjiYpnvNQu7bI0B9yIT5di1cqVyogU9o7u5OtDfEobAD6Oo/MFqIj1fI0JPkdZQP+jrwjHMoV
gOqm8lsmY8zoE76PwnKSzVRBmUSS5d+2OF7mBcUD+acvhlaN+wy5nwcehigrREpymV9lW7Y7V2YI
If78UIH+PTYeRUpb6kSQ1lp00rSazFM0Iwj2AzmQTOq4crmLuZNPvZU8pLFr3boY/TQzuft6WCTE
5UJiKuo88wa745bk2n7bQKIIctBSHWe4FLf4HK7txNe/edhgcFGIhQotzzaTVkY3Zs8BO9XQtql8
UvoldwhHvW1s4H2OozJdpxVIjVqP260NIeZbbhFxJDQi0c0q2YQWyBDa6/lZLGZ/oSe8D10k79LI
5kekCdtUZhavo+eccmPDGp0eRYnZtkoSekIG8FCzi97zmfG6x02kx+wgLqqnKbsfZzumAYN2QLNg
Y2eOT6I9dtGRlkohPkHPMipm3980aKFDSOPIxXkIyc+eR2smwzNZx7lGnvXAiFuRbEzfvEzogm7L
kLNS1Vm3E1F4MA+l7YwQWhJnX0PX6NGdXM2q3hg+1e9oDQkrVwV2zVGjNeg0TfFeuFo8rghJ49GN
xpUFIQjOMqiThgSsSymj96Gu2Y1ap70MMusubdN3l1FkRDtHIEoxeRvdWB2s7pL59BRTrey2rV9y
nYju2/lxckX5iyhnCJsNWLuMiBkS1sizdUWBBAavqp7lJCFjZtiY+Hd5s3AoEnD51w1VRYR9GQ89
6te4791xhQCZWbCdHWvYqmfGJp7OeMgw0cbb44+FMz/3IA9f/2qiEP4Hgs+AOp0ywIgfNdm3THF1
a10zDQ6qnvmoWVq3bXM1nWW6FE49XXrX/+1fUUivr2LepY3X0HOLVY9Oi8jFZDz2GWPPqX0SJSc5
K4Q2QhziGl3xeyWxXzvMqgVsCI7dblDjgN6SSc6zi+DfVQ5QmxDv5w4e1amqjGAifIVXkYcqCYtb
O25INlncjJ4sH4MjHJC7W+L9RgCQuhlSKt3dZlV/SDT3rh0y6+JV3udEuPy+W6by0vYaKMLYmla1
h4yBp2bd4DPY+mmRXZsaFV5voEFbXHkgX696GrwWKrXr6ju7IHgGUOhTFHU7TeHT9Gp8q6Clr+gq
jsc8HowAGIsgAUMB6PmL8Ov7RbP1I0AO0HwOlk37EZEJLHSGMVSIB6Pxpk+ylz8HG1ExJ2hzZxR6
TEzBMp7xyMrLMPYvExp4DHXAhEUzeZvG3rh2qeObEreanT3RocLBWUGob4whWMYhbAGGZR9lbWO8
zorPIh78VT0vztbk4p6QyKJ9TOenGNHjCwA+bMcTnWnHjfZjg/MGXU6vDGw/Kc6JcQkli/Q808Nu
c4b15vidKzavKR7TG5+U3njs0heoLjuHV42fhbqujvT8qfGdkzbn5pvHTGxNgDa5iSbm9Mp37iRS
hDfEhuhUBfD/qfOjB21wnzNy+t4aBgmBjdnvzHYUXf3G+vz6eNkDGfd0lQBPVtO9BRJn9fWJ2o81
LGlGf1MnXXzneAYAdPWbm2gUK4e17VbaBnnXygExzvl8cHKmcT7STFo7Be+yQtuSfRF4Lr1vdhNq
dxgxjQQAZk2JeWbMrqAIQOMclGgH7FWOSz+HItILKiWaSrKu3DVKZ2vow87zCBuVfQU+pAhBcQkA
BUGSCgoI2Bpj4fUI2rEtLI5JCkv2kRVkt1suvJ8SThIh7sDukAhz6qK8CG9Flq5gc3X7uOPFciux
KojYC6KwYvmivbDyMDWvM5IqyOyWGy1mll+2yUZ9fxUVLtnqYPvGb26dEZZihv6u1WnQtx5uinBA
wN01pMmnZQ1PDjXbpW4ZGpTYm135Lns5bBY3ZJWW7lUrWAuzMn2a6+ZALlW2bRIxB8CcTFAAzpWL
eQAFv+9T/VzBT7oY3SlNlcBVau5mQOS0qjGgBjWKDqjOVn9bCaQlEmW0NUzzJvF6AsdnVjzwaYcc
XOjids62m93PyLS1G5hJ7Fd5fgTTB0U0qCCY3FLp41mWY7bR3OFVmuLV19LhlkZCeXRHJV/FfPSQ
QG9jbEDMTr54nOlkHn6kqX1X8I45alFvo1KsF+T0lnZGguof6wqfRlxayQrhxXBf2aN75+ZHermX
GZLSNe/s5ojXhPppjKo98vSLPTDuDb30Ftc/bML5Ve+sezzLOnYc2wrm1MFhjX8BLfQYNFjX94VV
vhS95V8qi3gL3Vo6pOchWuxSP+sLS2KNmRalVhQT6OTwdkVRcEpaa16T04nLzbgOUXtfj1CU2I5c
vPcfWp5YNyL0goKohCPvOuvk2T1v1v7B2o3N0BJYg2ApZWBHp1CXHGo1BiCYPgJ70K8NjBZOttB7
S4djEmKjg//dqOIFs9XybbnLQe83HSEUToRoTqAo8hnwwCLNmDP7ZjC3kMFic9xU6KlWXP1GIRm8
czUL5eIz9wltFLeqo1Ms+63NzYMLKbkgCjcCh+03oJDfz0NzKKIFPFw1YYEuWg4BlXLu4qvMS5Wx
7u2nxEEUC6fuZog2+YilGcHch0Q6s3F6310VsxVeqnFKTrlIDp00iwdzII/Bx+N2yCIuCDTf+1AU
1PIcyeldE9I9OO0Hp5BiK2PvEIMqXfnlUmw0ZP8oqO0Pv9NkkLSdu6bWpDCqbLj2OViKakYg4ePo
ig3tNfcK58hqnqJBrRAsjbt00MW5GOs0wOH0mk/FS0lveGPYUAyBvuwnfcm3icJdiu4mZ69BtDw4
5MpI8hCytcgiGG8hOvAy9nk/+2LVCxTJtRmaW6Gsk26bv9ISAJGURsDN0h7MkjTHoCDhMPD7LkEv
4uHadCKB6QZsjwlzpJsAwI9UeQhgiz2QdTIwZRtIm/AKgXd0beUNpFq05ShNTKzEhYuo2R/PJJIz
n7RnG7rp+Jm72bzx8VVQQsYXV9SvUQX/phmSCkkwMrB66TFmt5xt0JizzMAijF4yA4yOH/U/7NQB
oBldIjAFm2hMvK1ZoYZycTogOBJnUFQJ2xHK2N7RAxS8IVImIi4WnCuouqrVFMkF2b28r5el3wwx
P4XDfuC6ZAFkmTyhcvY3qSTbsXRyJIdO2kNbMA8pGhLYAa0KysoG8Tx4tVjP0Ch6fFQ4Du2fpYOE
MR/td39gMciG/NyPkECLOeeWNlmD46Wo9hiWgFO45QOtpU1cgDTG6V7CKtVZNd0m/yCPYG0zsH7Q
0wgVdeYhKRbCeijCfiUpUUEdy1OZFOLSmPbWzfXPfq5mChVqhEpB+zpPaiuroW+bNh2sYStGHU8E
stPiR3IBg+JuxbRdEf5T4CJAJUMO4uzSeiApcRfH1Y+hzFfw7M11a3PamscUGrhqsGpx1OBGQ9fO
SDYIQYfvgQYWvCvpprWRFjSJztPEOt2wXbDjNWWAVA8FkeF020S/tfspXWttxkUnSYJWn9ymieHc
tTFwphGiYT6CH5+iY9ToVBZ6RyU8WTkrUZ9uSxJ6pZUVxw479qgmUrRCrpyf/I10GmYlo4dnRL3Y
RoLOxrHR4prJW8J7AdGx/ljoyDY5LlwQUf2cGVMNkbBvYvMBY4F1sWP0U2ZlEM3Re891iFm/0kN6
uMRFVmZ0U4bgeiMSWr1sFI8dB+qCJVT4bXHMMpNgqwUpqzVxLw81LyXUgaOcs0tGVh6vqxu4jdnd
wxzVPae8yuR2FqW/43Wt4PxN7mObg6vqDfjPrU4TAyn2RUJZ2YiB36L7dnvutD7Chx8CDhiydiP7
KTsR1MS7GlZP7bDFTd5ykhjmplxzzrZXZBumjX7Qi44AcafeTrVb3bodLFmmMRUmun66+x7Z2Qys
1FjhOG3vSjqfN5qDAX8kDjdRV6CWoXNjEpRFmTxqQUeU3Y3rVFfLyYqXCevCZo5D75ShVdyhejjj
aLL3pVHexQNQkAh8GwA1rg3WOrZqVrOdTP23OsNPAtOMUkjfLXAr9lWvfSdQFjZUT085KfpvWoyv
y+T8fyyadZN1/j7pwaPqoXzFLo5Mz2FDKrC54TwKsbEIJOPU9UPCXKHoTi1BHTO00I3upXcYepvN
AL2111r3YPF1c0nhE6FCprrYG1aWr5G50XgBDjxjN9/l8/yuZ/q167p3bZ5ffcshQ1ud+cZOZDuj
cS91XNA8AEz2amfifk66Ai3Kshxxu7KMimlrLgia/cKut+T+VWv+EG9XaJSObdpQBZh0dMy40sgx
IrOi0THoZnQIUWDKG3TegxYzrLDNdKuBSScdjXZ6ToupjnFO4CdY07ou9nRjSjOedhASNZ5hFVIi
g1eQyVHnBeCQntx87ddV282Qv+c6qIAnb/KyuhvsCKL/7D5arnY1UwdAbetfDQP/SdvCnCMNZkRE
Q3+NuNiUzmEKPNl7WiaDEmfsQB9lrDml8V0sIBowsrukGT9OnP8BPw7N+utqhR5AI48OGAy/lU+v
/xBOzGSzPg1yNOpgy4r7oaKnpnfld6Rqj4tb4zQf5EfimC30rSaiFcoFDdP0KdWeaasduY0pz6hd
Nks/5lvvdcAwsF6sUh7cuX1GxTis8eu42wZpSja6Yl3MLmA1rDGrTkRryIf0ccZFoyMCqoxr8TZz
Pd3UAuho+/IyFdoZO8Z4icPmXehDfNAwIe21T5ZZRDx9vPORza9Tu61vMsXTsg0gPVpiJvfaZH6X
qRVfCNRk3MOhY917omeSZhcEr1Wcqqe9UU7iZ6QyWA1QEjn13yqTuy53zbc0Kj9p63JmFA5baUtX
zW/pwrvt8JgOU0iamScYZ2ffJL3mtwZWa+XnT8MSm7eQlt9KLXxAZGys0ooKy1abVhiWP7rwW7vU
xjUqkg9HzO8xitirOpCRyPPYnRz1e/DoOkSKO8suN9/HpfLOie8j0G9yVSPPyWNqtXPgK/EIifPv
1dAbZ2Qt2oEx/rlt4e1UnBlfnEUnHt6GOUw/4sbvhh3EVLrgrbRvIFQ/0GoaDn12L3CsoRNEha0R
jEPKHNNLRP+r0anDVeSJaOu13o2Pd5+DYjw9mSMj3AEhkqj4RlvS1DJ1PC2hn/sbthaHyUHq7mcO
lrmJjpSqH+m4a+wr0YeHMitfWkpLmgEnOZo9xc1y3+osAiYK1GOEOuI6pS5Wyl2dLf6jAWs80Myu
2s2cq5yejqwg6AvjdrYrq/7DkdrtzOCLAN3kSa8Dkc/1pbW68sFbJh2I6fit9eM1HMNwl4gaqq3k
BhTGhI+2W551i4kVkXPtIdYw2WoVtHQjcvyjje41nGAC+0bkH9rGm2HGRyePY/umNl3waWJGI+vb
d7F3zzA0vSMqbNlocmSACvpwraccFnXbMA+6nlibiD1j46X5j6oqknf42EejBjbqN9MZomn94mT3
Ho7gV5q43rFpcfd8/WeZgrF08tQ89TaAQSQJlCPRj2SorTdbp/ur0y7e+7I2XxZuna+Pw/7AlSa1
4TAMVvc8lz0Q46K+XVDGoIZaynWaZfGF+dlyIzAZBCkYkkM0orBty+Y5jQ35aiirGhpYfFP+S9oV
TMEc39lpMg5fNG/8Nnk5dFq5JI/jopNFy1f1C5GzS9GHAYdYzJ7u2B5RYd0sduG/SGjikmIWVEkH
Lk7zPHL0UB1HNfJ01KprwfH3O+OXFtw64rjFE8Xe7B0gb6QYXukTnIz/ZO9MlutGsi37LzVHGuDo
HIOa3L5lT1HkBEZREvq+cQBfX8tvROaLjGrSav7MwmCXlMTgbeDu55y9187HezGl6qejvknDSn+L
1PgBmXz6Vjp2vF1KnylSUyATdMS0Noxl+sCA8FXLPtiaUzTvA4dDo/S972mbI4RBw0rotIPFSopk
3/bZIe5gGhAeN16SaSaoNi2fGtesIaOwkNUJOEW6/9Gj19s2DO1Ik/LcfmvAV1wXvTdvRmmMV8vA
r2k0Wf4xjt1rIBpiWSgZ74wJa89o0UCtBJqc1jX7tZPc+zDOHnPTopkx+McyBgoA9dQ7posD4jhi
sUY5+SkgGpwGW8avVlIeCoRpZ2Lrqs2oR5oxGHdqZWjQdS+ze/JqIH+7bnnMpgrbDEeOVszex+IC
SfPEvrMLi74PbeSmGu+rtDHWZDLzEgGfMbCx4tAjz7aEC2Sq4BCaQQPmrRjWSVs8wMJuN7HgzGMm
KeZei7XRslv75NUpjr/UIjl7CQ9eARrf9htmbFu1+t2g2/kV9zSAIbxHz2Lomn02LCE2tKm4DypQ
hc0I5alJjG9ZAQ5YAmP4ORGWZzmO/WQyqVqnOHGGcNRuQdyrCBLdr1mV39lO7Y9OSztFnzyQRWq/
xri/spaFnaBILGpl8llw3FlD2s+epsn5LmGLrg2ZYL/qDIaUfVZC1mTV9JMovcbus9/W90Extfdp
rVBy2hxFvGbZp060vIaeWZ5FvV1QnrD6j/5rEWsgu8kztNWL2Rty40aV91CKsxcvebbSCM+6vHLn
tnvDoJudPSC4bN+cBlmihNXziPWNbKE4E3tcHs2uiITaN8bABKKWT00G8tmvkdSkOcvb1OfTndPk
AFsQSVw8BTUlDmqgJKV4cTqaGMqf5t3EYfbo1VhqWQTlxWzb55FBPh8LkouYJKK9cVGQxl51mRkr
uRC5fxZO9Nkm8fKaw9bYReRK7hc33S44Kc6jQjVzE+j8d5DWf5CQe5xQ/yJl0hr1P7Xnd5/Fr//5
P9ZxEg+f/PdXFeMf/+hfIkb7H2Rrur4pPQuJiYOy6U/pOCLGf6kWbesfPicyZOIywMsqJeq8f6oW
XWTk0iI9y/unDPJv2vD/p1bc0irMf1eOuQjIPQeVpAyCAB3Zv2teKiQOHuOI8FSa8DgV2fDg0KAL
EIKOSsFqHiDQ9E+mmds7YtoIJ5eECld58Vw3Ez2eqXwxcnI5cKOhVDLXmc/gfZnUt7ZDJbRN7GjW
SO+v0bHDk2cAESKl5VAFqJVbu23XJa7tveqtB0d018Bv2n0U+B2eFS4TNMNTwB8eiJgA2G1PdJK7
YwtZi4HzvBXxQDeZPhhlMxyV2oZe2d7nidFth7qVLDfwAtLUb665T8FMwkvYucUbhXh7UQPQA6eP
P4IsWq4M39N71jGfdqOa+n7vdO68bol/Z0pG3QPiAoBi9FGGZrV3bXQMdBEvZhlaG2nVOFCbcLgn
I/FzMun6iVQ3bwpI4eiwCVIl2cj3s/D7FDdHHwGBUYHAGIcIJ/My2vQWc3/T5dkvuxTHhebEd8Bq
FDrVylVRe+oDMdzb5rLp0Z6f8rY5pkZtMgAErGemybJ1dSogcRoSjQlMEpSwAttxeKb3/G3C2A2P
vyBHu+B8jayP2WxKWpmDRhOs4yYpkdz7sC8pppi5lL5tvFDJP4AAXjlzZ69JaQ32RPAiXnA7wCR0
2EIilH2MTA07m995a98glyYKS+PeJVJtXUZOsmX6/GIUo3UlLCY6CavY9t1o7oY0xlUQYZIrjD7e
t2p8SMTckk15HnvK2aA6GamDgsTtviVRx3tYYBmnkVTvwW33O3Mg3KrzFX3ULhpJ5IxcKM+Bhby+
+w0oeVmXVfeDvBP/FHiws+yXtmztTwvC9spJRXn0LF5cZufOPn/pEuGco2b45Xzg26/WlaAlMvlC
HeyQCUTfdd9GFK2HQU4aCQhIlQiP4krLmTMkbbKdPxZr/Rut58ToP4O+OqJlGL9V9MoOAcdfqJAT
zW8TL3VQRt9vB6UyWe4GCuCnqPWIwYw59ybwHIImfUqDZXhMOlXfWTZnLjq3TDkpjNKraSiOebNf
P9X+QFqqbZNpZmfhzgP9fJF08NbwuUytUkkKI97VgtEAr1f2rbLn4+37FZ5aRr1LfVzU8Ns3tAjJ
mqLHaqKDlfhRgVq5pCHXqxxCTVe99PZoHx1rOQVz+Q0CdvU4a37YbL26jllcA6s+OMsQ3OMVAyyY
cidWEI6WqR1PlM2QDjnv1oPrPtk596tCuLRyyBAQYe2tW2EniCJdb4N/ON53WaJ2s36E+BnZg2zg
6i+zoHFZWq92Yl1tSV6ya63ch5lc8jWN5Kw7zAl3XmFPG6so2KvxxD9ZBQdCllSGgbS319RR4tRG
tLmzEOBJS5ZO6iskF/VBOrAbGnAH20HZ28q6uqpiESzz7LDE8QFqyA+WHnIxpyxZTWAtJgb0jDUW
wiH8uzbCzlgR53Q/xhNDpBHD8WjlB+HRPuganuIwzqg1GvdSYIDFZG+tYhAfJBkPpzAaf5qJWnbM
VlrEdowYEwWMQ+nYXz+U3L0EWsRVtiNhtl8bKlv2OBivtP6TjWLcCSsvh0xu/2Zm3X051SFLwRiF
ITnBqfHVT1gXFe2dxCauFyM4ZjbbWS5KtbAIkbJGIYTbbpLlfU6YCNN6jPZRvWUr+u5EYbZ3Cvlm
dEVFGitKAetE9ptzRchGcifI48LuXw1nSPcV1b/hNO9BDXmQ0+dpMhPvIfbSD1HDTrAaz7szqxCx
THIM6eGQPeuKnVXH8hRTa15Hq7nWypvoPpXhJzQemBnIzmrd1OzyHrozEzXeQe7XGMZp0WLCb5qi
58gWGUeNO9r5mJh8Rl/vDqexbZALgdh89O/i1LV0Yod6pCOvVja4VzvIf6dKffVjzQZVWHpRt+/y
qvW10XpC++N421G1C/73XTiMGlmLcqSf78zYmi9+k0JameRpytFNIQWprmQdlOfaMtb/9a0IOA1s
qzChT1EnVwNkIspGSlfLLZHGzt4d1kvvrmRX3CXR0q7djfLH4Jp05s86/DkgwN2Phh/e3S40Q407
6iJq8/49ntHWhxMneVrNM3kEZHsFzTBfa4MhuMxlwD0mN5zScxTPRLMi5v4CNTGAQ9HzrDljXJr2
mKBlQPWhOm76zKNtbhB4ZBIii0oBpVUx5XTMqvrePYNwdx9cBO0rj/bdpm3AlIFKhEfR4uuV7i7Q
6/5t8QeiRrVIGpgXz+G9G8oa7K7BJ21J2UBqH1g+xoG4nrD8KOk8pH5YXITd6g78+AD+PIslv5/P
hiRBgLNA8pduFzmDrDRV+V4I8IeYqt2HIdR66Ando6MD2Iwlt9dYgHZsb6wN98EiAETG7pLcL4AO
Mx+seI0LNEQ7f258ND4AMu5rt6jglZC5NgERLNFZWY1do4DOO3S61bmbEX3ZlGxr37WfPAybJwKN
i2uSI/7EovYg5oSZselBE57QOonW8bEYpv729qe378GWRE7h3QtIn5sKWOaWVr1/f7sUhR/vbYlg
7/ZlqhOGU6IyFIPfK1KeBbWEsulNQ+VDbUlno87PdIzrjVGYxrsozE81LD96TdHpjai4IyNYIg5Q
0UdI56AzulOeWM7VAez5zAt/nkPSqXLL6U+9i2ojMOtq31J7vBPhfqiKzHpB2JVeR3q4a+TMKQSZ
qTvajCzXtYzUxfX95rXhjoQxU79bXjntQb0uu5zXZhtkYjikTgtIznCfGREsV2/05YqpbPNuZ2R0
kIhaXQYam7s5DMS2dBhHVIH/3Mb5xWhdyqYmtXZZnjXvwpZng+Pzc2Rb85WRUgA2GLm+MpefAdbu
tayd+pKT4vAqe7UDft++JwOHNhiDzs60WmMz2rWLVjG4l31xpJv/nDVZ/NQ3pg+ZCIfjMDM3nFtX
Zw312dFdWJOsOWHaruTJNj6lX2bfA07yRyKkGaSVnnin3/JWotN4aidZMw4v31rhHkYs3e+cmhEL
RWN5tdqMgr7uH/DzOO/G0A9bJolyN1hgS8Ia/k/hs5aFDYqd6ZR600cQ+vuR1PRUkp0G9S+Yk9+5
Q7Ecx7Vat2lxhzTzEk3qRVWL2AGxWxtTiqDFFJ8tWByjnw/k2ai1iE133ZRyv4AvqrOKVrwZXWRf
kt5ch6+NgyzBqmhDtPO8ajEWrNi1Pky7YrtenuY2PRFT+J6NjrMbxujBzSiVhQaKIh4gAmfrF/Yl
EKew6H4Zhf+SLS5oLNQMmVybmMMhgGAzCXUsYVmjaWqcuzTueSPtiUZqdhwm9xNllmxZ7awmX3tZ
08AZH5u1H0c/hCxfnc4rNp6BDDAe922zkPiJMDA153IvlfrhN1q3lD5E01Qf/YE1BGPmwjCArFwx
rYCIbcWkXkOXzHCvYrBR590ZfUZh/PJzZ6edZWuHieTKGzkOowU07xu1zgU819pr3qIYl+PoOo8a
0S3r7lPIaYMDCunfONEJK6GIienLo7pmbsJSEZLRTWrTt6x1r14AhiGI7qqyvvMUEs+IoGC/vCJN
3jWgg1ZdXXUgx9iEp/KHQVM2t18rMaNc7ZhTKL/5PXL3iIJAzQHyiBDMvGmqPJF95q6oCe5dwEFV
ilcnrcZNOfN299l1HOufdRmSYZtsgyV/K5kiHIciO4ymWWxumqgkhqPbEW6OQP9QpylAH0nPK0YG
F2TBRnVY8isPgX8ud0Kh3aapsELUuRIBX6gRxazTvvSM3g/gD9adkQ2X8Ge4KPmouzpe/4JTxuva
5AkiMXpUw9wRZ0WGFMpCVWxgB7AKCHhNpQXjlxbeAhYXDwC4XcX50V0FER3ZktkUjLU3qJDzKm+I
8/CRKVzaEOoKnUeHD43sxquPvstgc9uN7GMNwTNORwBGFY3nJbasvbSZyCszeOpi85i6Q35og+EV
MgN3lTD5QCDvd4oIRQbsFW+I+nWRTmQuR9W9mbPNMGTjI/BmpfTHpMdtGrecz4yquCOk1h2IN2vn
fs+ycKn7adu2kMrHMn4zA7TKpkc56eg+2ULeUInZdl0WHuVjnL6PQVyuvYLcu6aPPtC0Po4S8mzQ
P3i86Utev9UZvWe2yJNK5a9oNhXttnJXDDCcAJI+zwENrxmded9tUxnkh9Gv7xL4QOvJl8lHOkIL
i41mWGdNC61Wlbv+MFfULON0cGAJiprway+6Gwf/krZEB88kIIatcbZA66S1JpDXb2M0IAIy1XdT
tZe6+UKWc24ZaKzcEFIT7j0VAlFvmZ/dTYY4Jwn1T4fa1lIkBdYTbLlEBsdiKcs1SqzG0B6pPVHW
JJ9EZr4qhvpxYNfHDlluIpcIMauykEEjaugznkhSkiLpUB1Pvf+rAgSFgcNLtd7ykfQmflj0ifh+
n1v2gGIwGbfuwrxU2fGzyrDbjYkBdZrsH/DWT0ul8vXoFC/mmBxVZO8zIq9Vs/xymum9SvPXvsi+
hkTA6+Vmk7nxGneFjkyYPpzI/QgEFLVUeTuVz2hTuooTpJsfvpwWOWNqcKSrxQOeC5eh2FJtk4W+
uXsZNJMrsMiKMgEnk0n4Tm/2kJnq28xnw6+5b6L8JVnaj/nTbNV+4hCeEltcIUL2ne6oPB+dS4Wn
LEr6dWzKq+gaZ2O4ZHuXydYnvMsuPBQkHrGtM6c6+WZF4gty/stC2MOmdPNvbZC+ULY+RTZzfziH
U3pSXft9Nv27pcnfTRgyK4w78a6aTDK461cwAFcndvbsk87etZY99dvL4CX+3p3V2UnsrZXb0z5o
rIthG18R2/7GZsvh/sQ+5KoxY6/ldmlBOG5V3WsYB+c4RrCjCnMAdH2/SSyfJCczPxAQV2ycSTz0
Sb1tG++ztP0jEXW/m7y6kx1+qa5I7sfgaA0hH6kG1USV0QNPqgLFMbo50qwA0dEr9nDHMk83zfp+
NrxhZfWC/MIOBUAidrYyOvobMI+Cwv4lguWCjmvNcfiO0cDzDBBppXsnGHG/BzkGktSKWYaKkFBf
NXCyRpI1sqNRcFCF9j6iV9v5qo3sZ+Y5P4njRH0FncMzm3X/piZXaozeYw+1zaJ3ve1M7t6E1ShS
FjoZqseNR1JlPnr2uu+KN4ZYGCICwqSmaMiBneTfDSDna6Tf1JrFBlD560TjlgTOpUct44aPDi9B
V50L35eX1olJTt4nDhKJBoPmKnKM42jWRIdmJFU1WQrmsDsQCAek12/VRpTDtgXnSwXorGMjLLZA
VFDxDMvOTY0NzLEHMRBILG31sWTVS2Lvlx8pEcUHYMHeSpTzniUXg/3N18Y6CBBh65i8JaWlrq5o
o7XKAwyh05tt2neDCaszNzd+KH5nFTaseWb6CKURY5DcWN4YfIYEdZ2rBFKUmrvyHDTxay+YjuA2
kHn8ZcI+pvrneJb/FDak7zgYmQPMb5MCkdfFbBvS0pVufZKoBohzdfJd6wifYBfeCuebaqwnzzGI
ZPFJCrGojsKImETTIp7B4g8hFfE9t0uhAYVoeIjT+oZTasfJp2BbHe/8oH5neLLtW5aRPmtex/Y5
Xiz2uQZy12h+6myEiBzrrWcv91OP1N9EwQEvCO2NO8LhyVEReWkRIgNjWYuCb0tMZgd6YkqYwB92
ABy+8pEdyXDMXWFkyDXM4LJYcmfE44ujg016fmCYmo8OT2CNJD05SvIWV4LTjHMIm9lciWn5XuPg
3EbkWtIQjX8mIDCUZ8fnyUKbj1d1kMidlpG4IDP6bHIE+GYjfywoPrA8ho9jY+y6wb2O0zifqp4S
zW8CdP6yoQVXEL+A8mzlYwg0Etovs+jfPMI42SfBbkCSyJnXZca+MEFUdqCROg/hc9apDSlyF/D7
xC6DvlvPMyYVoWiv2hZnsLbgCFuL4WvQhW6LMLlz5cYT6KeKePnFatJfy3EBv3dlv1g2ifF74A95
n2mPYL0i1iNC2+TEfgAwdmeVLr9wZZzmhVchQLNymRNOorl8jEuN53fKfh3gDKeIznfBYlFqELWw
awwGYMEsi0PP/ryVYfYxioiwqAL2sEER7VD0PuHeGefjlOjU7BAhvEweir77SSWhU5YQqFCLfwsm
vFWTA2mDaoG05U5iaiWITRp1D1yeA60r9xheR0IjeJbt+Htp4zcSkdlXRtLSU35nUdcTQneY5yTi
ogDL4JSMwcUwCDEIxuC999vimo/T717O91rvFhmkUaJKVfxlxuwyjl+Ybh4mek7UBDQnLZsnHvPP
2WipklMdptUiN1nIZO3LoxUT/ZFBPdskEZ2wuh8uWnYthpHmRTVzSymI6x0QzYK8yDaG/uQAO1bL
q0GkQoZfyTBQly0WYk5XaCmmld7XvcdpD09npApgU61TrtIeGksX7ehDsWf3mbUeWjJMZ//NgYuy
MZXE2+yJg1SL+Tgz38LyNxzdjOAsEbX11mp6fdQW5ypo3E1pxQwr5+IOiDEH6pA1M+WFqZY6vnQJ
yaBl1aAjztgq+QiBIuHJmOQyFqrcBn49rkQdEEGUTy+lZf6shBnuLdKhoYHR4YgLXruh4hC54OKX
KE4X10ins0lIx4YRBDhw4vrUWfCRzGha0YKbm1Pr1H9ebl96dUuuVY5gDDHa0RhtLQUcnfr0x8PC
6kA+V9WTb5DytIIgQJYC9iSuOMsSTCHuhFijr05m0l0mwzUwQIvqdPvW7ZLrL0fHRVHhYOnJZXn6
r0vsZtUp1ZcknJdDSQk5GE15GuelPP3xqEv++mWlxfC2QTgIc1PQp9yh2R8PTRcU6qwvpOoioVRT
RJUaFqfbxcAg8sej25e4vvn5Iay9pSQ2hv2mLjSx+/bwdvFQYe/QbDw4SV1hR7TLE8GB+BW12l3U
4P1vF3IE2z8eFZJoke3tm7LEW81bx1/KLfLewmL+KPRN1yKlPWXN9OfFcRKKanWxiVXbzq34Cojv
3Pr8hpQZ1toPOpsDAmaAdWgQwoiPiuFCnk+XNC5hpRUV0t6O9nKI7gYNGeZqoaDT316Z2xO+PeKo
w1NnYGQaLpZTkOokRmzr9JSFYAAzDoAeoS8E+63U6Ly2Xb/PaFHg7WRSghHqOMSZfcJz7BwwhJM0
FiZnZfCqm0kbb//rjbq9W7dLp9/BsGfSXwjhXjBhUGtMbrb3uB3vDT9f7kkOiU5tOEJDjoV3lfHA
4bJty+csUleaqc29VWKTsaZGXG8X7zwQVnAtJsfekaTAtGOxFmfjimBrqVrgcc9/GFNS48bPqGv1
pdGXmIM6+CWaZyQeOtvERXBw+wNj8YwrnGdsiCTZolVKaMS7LFSzW9nX5wkY95VeCq2+hf/lkqic
5d0lWRFS5Mlp4L+HHf7nNsiZmhT5VYFPP+AUYHI1gxwwOE/eGyka/WWAql7aVXYBdHoFZP+qRjuH
COl/9FOVIgmqogcfCudDwwjjik1nU0ty5mCxgnZWaXvmrJKzaTIPqfTfreSMyd0L4CqRkk2NLM+V
0T13KYPHiNkF7nsuEFPlnrnQa294JKDGdbNOHNqDA9mJSNsbRLPD1FxmawrzTWqOAxmf3bZucG/C
Ym9JGykqTqUy2mdl+c1wTQ/w63xtTAO3v6p8FOxWRwC9U+jU9yr91+Pb37hdHDYaZDc1MttWqHOq
mvyMro9TfUD4ptoTUDmeYAQaf1zEH9+nH7CldUZvVv+JH9nGiSxD9tPA667xUBcXtIC0Scl7LFR+
X/jkQpk9ChsbZ8qdQW9slY5euFuGDuCgW5nVzu8t8NO9t1xul9LEGO+SnzEs88CcLc7Mi+Oo5cJG
TSJfjc6SdvOYlcvFStIZMab3G82Q2rhOQru86yIFB9ksto5Lel2XRhKvZJRDnmjQFPk1p159uT26
XQwxpmfa3tTTbQ0MngtcHohXNaVa0ISrGBiiBN5+xqTu3nX9xAUt9GGq3Z9TT0ORo/EEWrL+McU+
mVg6nc0Yf0hSs+6IRRX3hjkTSzRQc4NSZHwVpbjrcboyS6PONMoWLVvmm2wFxWEmtoofGl/IM1tX
kzDvfbVNuOdOXR0+GKIlS8jm4heSDpyHC4wUZPq/ze/aS38F/VMFnPi56sx8T4JRv0G16l16iFfN
RlTTSzH38QElo3shcg25IMo05HYbs4Gcw2lmhxImPvUFmAnwLy2JMkdCLbb+lKeXwRjSizPNHKak
LGgCwCeKjpApBOJdWsyQj53jQmXIILr37n2GNDuCQrgzGaYdWlUDXWkUWS8c2bZLnu6HyBGrxbVm
qm+7P3YMf+ewRRkfp9ojq0haZma0ivwme1giiwQGHNuvKLDPY0fTPpXzeA/QWIKGL1AejZVxlh4n
OmOevqqG2TVM0scelNI6cT19WMXZxYiXIJvmh+gYDvt1Em1chO5r0o8hhWL6F1ZOX4o93q8KqG8i
CsE+YOXtiK+AsZSYL6aDW9nF9N8Z0UlmYfHWLMNrljKBM3LCmzqKS8g6wTot/XWe5k8ey/6eWQfe
RuuFyhhZZUqQUaTQo0+tG1BGuPHO7nEZaVHxqkiiH3Mazg8yfZcxmuAuqtP7cAakLacU6HPhveK6
z534I1NIHGL/rlIjXUwvewWc8jbEg4kLcQDK4dVoy9qC5BQTBWozBdHBTLPgKgTNgdInlGYcmFcI
36cVkq6NAOLZ4NqswuEYryeeHBNpVmdfeXw0NPmaxB7iVs3yMJMCOodpc7V8Brp9Zx6jFkWE2e37
hlkGAZkB8fXFuxxdTIroKVekqLd73Hr3A9IRPgXABhK6sFIUCBWwfQ5y1+INPEfM1qxikdvUnrqt
4wdfw9DOX0mIimuwcV8CoSG1w8QyizFT4tA0JK28JsqbNVka1inAoAEGhZE5qhDsnaU2eipt+cSz
jyCw23vaDKpHfou2hw7aKDpqyyiz9vaILGxTazup1MZSD4ep0FbTSptOsxj7aTvQuem0JVVpc6qP
S7XVdtUY32rKExmZiDAOm4BHYG0NtMl1xu2qtO3V0wZYR1thS22KvX3vdilxzKY4ZwNtoSVjWm5d
basdtMG20lZb3No+aWn1xsWFW97suPhymeiMiFqNw6ItuzHe3R4P76jNvCSIo1qVNOpRKDyV8oG3
d2TCUk/XXpuBb494atO1bZ7aRtyX2jhcaQtxrc3EYYutOJmM53rBaEyr01zX2nw8ay+yqS+3R3Tf
fjnarOzzCcIQjf8H5bp2M2tbM21AhmRgpV1657g0GLaQDYMR2tWWaKHN0ULbpE1tmDaQNz94eKj5
7DbaUm1pc3WmbdajNlxLnNeZtmDj9/JIJ8GWnWqDtt1fLW3YtnFuZzi4R23lbrWpe9D27kUbvQc8
dntYO5+1NoHP2g5OuQSOj+2ipP+kKQT6WhefShvJF2wBobaWj9pkbgVUuwLfeW9iQAdF9DgJLOmN
Nqd35pfCq55q03qBe11pG7vAz14hCBy1wR1ZMFonPO+TNr/jQ9v72g4f6EuNQ77WVnmpTfMd7vkx
3UC/dJ5TCuBQ2+ttbbQfteVeZY8eDnxTW/FHbcrPcOc72qbfaMN+iXOfhnF4wOzNAVIwScPcn2ib
/4Tfn4yB+SXQCIAcFgCQ3uEqNR4g0KAAZB/J1liAB2RQBByNE6g0WIB2GdYfDRugUrDAUQEgcDWK
wNNQApo+eyPw0dmMGJOZkZEKPMW/fY5WJxldIln8Rg3Q4aDhfRhqHPXmwPG6G92NwNvL0Mj8GfjG
j7qYKFTwL1uFnWyC1vtWhc7ZWTgZBKETbLljCgaZKv2DTPff4sP/ID60hachff93guLLZ/EJqKT+
7P4qP/zzn/0TXev/w3Jsj/0AyTeEWBM947/0h+Y/ILGZPhpAthbQf/+SIwr/Hx4ubspw4FiBsCTs
w3/KEcU/hMmPCkCfSNuXgfX/BVH0/yZGhNHL7+BI3xEWP837G0TR72kfNn01HyWsqzUNG5buNH1c
Fu9tKSirWem0OVvMK2xshEGz5Lf1fEwEw5qOYFOnIVC5rH4hYwGtYGCV87GpuXmKOG9T5vXXgLCq
ZlOjl/jNymnCzg0xwYPx/pdX/v+AT7Q0b++vBDv9RDzTdhzf8m9MyH9XVRLAuPgFAvdju0DWpUhc
DXTcFxf3p8jMh84FfUWsUJjIHziS3urAu86LfK2j7J1BX2pG69ixviVAiCm8cTg07If/4VfUEL2/
/YrM3QTTYwvKHpO3f/8V7Vxi+sL9cazK4L6HeOd/QU0io5myvfICPEc5bSFp/0xtWL3hf3iF/jfW
Gq+QkDALfXSu2kPzt/+9n2DLAl80HWmJmas+qEkyYr33koZtnHhABlr9WRgjSn+J4RZlAMkI+YdM
s4fOazaGal7guGNTVoWuCdPnQlq/kiYft3iUKNw9k4C7eFb/4WUT3Cl/e+E8y+cjSj1hQTATgfs3
SlyqU7QmRboZuqCH2RKv2prte79mXUowbTwMriwZvls3wT4W6Bjfb5u8DpX7GEQaDI5giPW6O6GY
wJ0dtEzSFic5ksNZ0EIM0f2Rt7klrANxGkPxJ92oH6y+vVSmP2kAIOkBsXFpYUKcDNe/SnBDV2CM
PzIHO6Q95T2qGAZJHXqLTdo4kqK7UqcUk8OpyikS+758FYVXHFzTT+7s20Ul34wYl+CQMYcO+wtJ
n78E7PhdTG7kltvQefYH8APQw+RWJOoAqRAyUZsnoPlw+7eeJS7ScNdhaKF4AnqwU1TyHM4m3D95
SIspmqPdQgTOITDb4eQNGa1lFdM7jAwVEWbeIQ82R+rf28PbpZ8Y1TCBn1D7kkRjxOWfl2GaAwz6
LVGmJVKK26VQLWkbhpxOFW1ZE8TFLgNFfGY46J/7Xg7t6vY1h1gkL+iKCttFfFzCOLPyPrmEUGsu
t0ed105QyOIvnKI4PUu3Bs+uL8JFys88jVgOwn4tnsgpNtP25DC4O8UT5mqILMeikc8NmsbekTUN
Qi7SGWgEEkLM11KTmn06zEOETyJK3HNYt+759mhmTQFYEKHZKwDiG33nnz00zH+53L6n7mAYkGsS
eKs+b1wyfOv2EpkTExfHNprL7WsGJR+9W4l9ZST91Subz9ppKBzCrr/W5CbT+xqiPXZ1dRdjbgYu
1xJlC3UC7FPVUOvmb4iQwnupL7xgyPwS297iEAzveTtgUIZtv+mRrV1baaqLtJqDLK3ywWSgvQ9i
KK3IGUPMEvqbfdic06zodiFnGJzYmUHQrZUesVbJ69QlzuNiztNj/+I607CfKgtqg5jVE73k8hhn
CoKcXyiOciFKSPw35TycuslLHghdI5lrLPjUT3SLMwr4Q9OOznOLZIwjNZT/fhq3fVR2bzW2/3U0
hunDsuT9NqnnmXS28mz4KAFapBasuJHrN4e7cWqHp94+cdzSk+hTjxwc2dkU0qNFodjP8r1LYF/N
Zl8yzVQ7D7T3yi0b5hwRSBdVwOc22K+AtVHKjpwacRMz9yZWuMlfYofwwp61bzsjZe1H68Fra17Q
SPxYXPc7cvp4tbQkGfpxa20q8aNI7JMryp+hBB/jZ9Fb6sDxFLTZ0dN7FkgxewzofjSfkRvsOMnD
XiAtBJzl79y/qx39Tlk+Jn/g2ZUxtRskjasU7ThVE68t3vrvoxOJfe35vwu6x1i9x19MEL9zylxy
FcOdRMNUwNWtanfTjRMNo/xioUM5IOIz1xYFux/NybaVjn9EZeSjCxmupup+US6R3zmUn0OhprXI
K7ROERa17mcL5w9hOqCZaCZ/vtnkETrhGKv4yuqCB9kf4HEPmjbzQiwOWoRcnJKae8cAmIC8zMt3
4gaRL92fSQUOEfzJlmKADqgG8U7+d0r1U/S/2DuT5caV9eq+i+e4gR7IgSfse1IS1U4QpZKEvksk
2qf3gv77O2xHOByee3AYR1WSihJB5NfsvTaNEalDOREd+LKAll9Cc/pB4GbARleMYarHACt+4HZf
SkNlquMoZ/R7y0MgBjqLqzJCl9Lq4d98lC8ZipQQxOGisHEUwjiFksaTIZfRWMdhRic+Mrpp6U5X
CP/CjVaPV+I3raWuxdwm2+YsNQsFsU/1L1sSltR7aNUbnDzYqHVPwz6IlEYqL1qo1l+3PvEbmhl/
5HYfn8gz/xw7J9k4OZH3BQna2z6qX6WjEcxd9wEBzP49CQHE1djRF4YJ6hH2LdskQ1unZvLYug4S
wgnjmF9tTA/JdiDNjVt0MfJQEoK0WpJTFbG1BuGwjwei2DXNei9CZaygMKo15dmDzTQOh1pj22Kh
Z3jB9VDBEKML95mqeobuIs/51BK9WgWtf8gx+APq2tK/5Ix4zfVoiAGviQY/wkHP65avhgT5YGn+
kwmFY+GhwiR7gL2MlOx1opyJaPZRl/7VGcvdYE9HM9DXYNdIF40DMmlYnGrCX6e+/ZnqMfiJGGIF
r37Gugy5BD+OZs4YCJi3IPlnANyXAackL4dqafTud1MNr15V1AymUKRg3+HQGfAyduwUTb55Fz5Y
ApF30uCfHz0y0BLxHGQxdV0UvnCWw61x7TUQnBFYAadkaWb5OvJYCfbxj9MUFxOHfhyaGI/zpIZ1
5lzDCoKfD32JQPB80bi6x7t3OJrW8Ora34QnfulB8cMo6zuk62q/+likSwDcZzLF/pADRuEKIhhv
jab3T2niPgPM/SHfAfEUd4Gl7venKm5RxdhVtIzy5tRATeGHhMXCHZ6ZZ7t2DevvZmjHBxgkCTEE
slr0Vc64uJ5WIxTeAj0XipdnQ8V/yCVhxesVgqwBd6NrNQREvNxqsNDR1wn5pVAkZwqT3eoPXgTC
JQPFArLlbw+0wSVBHog58QfESgBoZ4nvkjJFykA/JXIhcwp4rQPTOoA55hgD2IO4AdMjlJjkXdjj
NdXEIc3lrZyd2Z1GOhGcnIVnzAhokie6EZZp77RHtKsmADRGKk4KFyA2991UH5H3qXVaEc+C33mo
3TcPVA36rrtnGNc+ZmhR5fexjK/MBwUL5YwhW/+ktxp3kdRlpiBSIBreM8KKlZf9OG35mZRiXWXG
O3Nwnq4wX4aEFUI87eEm8t0E4sIE5NbgYK0QubvG1Y15XiMeoQlDLhyfVyLUtHeVtScxk3d8nrg/
1H8jqlhoDxiIYHZFiwrtVaT6C1MpmFrAF1uW//PvMkrH89ggbQA0m5Cp295S3MIMUZ2/YDFujuy2
A47bub5Pp5a0sN69GC54K+Db50z6r6PluRteP5tJ7kFLP3QD6FtdPSUS5burR+Fq8utHnQvS6fPL
QJwswrE98jRuxJqO3p+V99wzSDf/tsgsJFKYnVkS9rjmyWVrXOuCDJgugr3AArQz4V2ZQdCzuLuo
q1Oz+ZvjQSK/FUmuL4iU4gZkzEmz5K19kh6G9Jj2CR7lPPBJ90kkUM/prNF8RDDYsJ6zauT6HksJ
ks3cqdAqtmU7vDuh2gwjKhQka0j50IbDkPqbwHWBwDJv2rRg6+WK+JCUxYmE1lAXeBhCoBwuQrzK
TanP50yRmHdNnLa8l6Kv3y933XLTxw0dkqVmtXy98swQV6+A4M/6d1lmb+EwS2tHNvWlO1tU2COg
IzAMzjwFwDUuIYq7FHeseoJhIfw5Sz6Op2V6yYt1QjaslgoY8fQYKzPrl41iKD149LV0xrtsCneZ
tiL/5SfSyj3LIyacuBTmT4LlilxMTUcw84Ew0Lma5Pt5/T2VOFickXVC+prmXbuoSLRkzpiCC20+
EXRwpUAAp6QQk/cnaV0EjMNMqk6WXH/73x+oUFhWA6dZpJIkWH4dYO9vjkMq4nKyQSyHPJuO7fxC
Gdb7AHWfcGC0iKzkqXL090riE0fCZxTJtq/IMB8Vdu9UZYRN9WDTkVsCPMBQEpoBktOkfKqL4jRx
5SUmxFPwoigYE5IqSYlCZ0MuGDQU4pOTWzXaP/PhTVVsrfwg/HLIz07aD1vHf/T7LRELclYPB1hC
KVouieXWw+U7Ou+9bwFgiXBREWrdUGYpFWI5G4rt4IHD8i2INdQQiBhadL6h/6pbuB/JiQ25c2Jb
slvQiCVCAE8R0eBGd8sNXtIKBUJieCsybjhyEjB/4OoXup/DIa2drRX5V3qMhAj6PoeACmAuSKwT
ucC862UvRhxBFKGTGNWyFLjVJJnchVXfCguwHxHqxkbBxdAy/YGXzVo6efehFQ6vG2As1PgLRBF5
ruv4sXDhlFErlrxUqEWQXGt0h6Hu73CYnsKyuWeajytbTCO9tREBfRB/fv+oa5pdAjPDjBKGLvXS
KPQ3V8iCk1EjvSUB+SH8PwlO/lBr3+sWbPYn8u+tkf3NoVONXYeskon36vc5tIH6gLm9lNr0xSrm
zUZssqzLZDlM0pwjYQthEXpmz3A0+60lPGlFAECy8CxuXg1GzNQ02fCQE5PnLC7BFmR0lebwEnr5
1aA3SjOcqYY/mjc7qe8IaslMbLMXrcm0U1K12JQ02wCFRfFauvm17ILsUJtO/laM0brxNf9e2rZ2
AXDJaR/wm0vxFpTc0DYSLN221If4bXCHb+EExYUkNEQtKru6ZvBmpKecDQr4tr7e223GEZ4QpirL
6WbJPFxypGXrkgi7G5uJ6NY5L25IfnQd+i+NQtvR2rTFBKEBe9XwEBSuI1ZtoSFZxFqybIvKhj40
x3l3pMUhBS0XY+ZGx9ZnAami5pyjqFh00j6BOtyIoPmYJbBGSJceD+a8rqa6GrkMy5wWxDOjZeKG
d1sUW91gVVGQBtwZ7YvAYObHRsXIAVpJMe0x8eUQppj2qt5ctZjXbINeLkVklwpBWLX2NyJB1GoV
wK6AjTp2jhx1btq6EGWkcaO0Y8wtEXCLAWqj69fEGlpEcPooCKPiBGOPWNOkftWsdNNVwc5M5o1F
bBwYqC2EZl3HTiITplLS2Z9l1R89Vs2JoPiSN5H53CYB0EnshVxHzqpMrZMIgidTRA++PYcU6d29
LKdNoHu7rkT0ip/jD9uTR1SzEHaAtPEtT55MYEn2Ngwcn2j1/pSbLjwk4vKIlAGgEjtnttowyPUq
5L6t2NEmZLO59dWPhpPMcRMChFi4uf+E1PYUJXQqQU9+HhXrKW7pRmQt3oNSohg1nqm+7C057yv6
+ld3aE2O7eIBRdQed94yTz+bIryhCf2cX1I6gA0gMbmUpJ6atrYOF2/KhSzQu7yRx8mjGmBYFMKP
GX1RwT02ibMadkQnvkydcc8486OU/AKWWtxs3ejTrLu3rkH4bmjDgzcE5Ta3jFXbFszLzG8rcr+0
8q0M8YbkddseTBZMBIEs2K2Cd/zqy/ar1uiEZYvImazvha/Uhn9p44ZYnLV0j4iEi4lwp9Qn4Ea6
JW8lECorC+G9jbqJUPGVByuG+ywLZSgImoOytjJwNE9bnXGB3cpmk7tEkkzWExydi6olh17uYfqj
eGEQdK+l+RoLdEiGPYKotwD+zBc3k9abiTaSfWK+sVpjn/TtJu71q58MVyGsa1Y2oJt7uswgI/YE
QjUbKaf2X8icpzr403Tiu0LBsAwo/secW6Kne8vIQhNe28c2tD7JeWahXWzASGoQQzDOtUblc7OQ
rMJ1tYOTcZWh/seJqBVlMna8YYicH7Kv0KyJ61ThDU4VDCN8hVECK8bxX02BUd1xsmMesuCJfLK4
KnUAkU4ZkI9Y6Vn7MWdkRhGgq2yJYqtgJpZVg5AayFrtkosZEv0+6caxxMzCsbpGOgpYiU2ZPojH
to/zLWBORSlcPnRgM+KAfk8q1SwJMcGVgnUF/1G4HHKI3AmrdEzPkNY6E7N5dVNGdhdztjEyXbB1
LsjKEnxsOOHuTzkDWV+DIIc4AYRv7SXUNQoGLjgT4sKG8LtyNsyXFR1gVK1slSPtCECdpjbSNjiU
Fr1t1FBe+nG9wa8UnhhVbxH7MjlpoRl1k772syTfxuwLaTVOPDVuP3F0VmlvIFgMD64jo0Oehw8U
rH9JUYpX8STQN/Gdi+I7KfCLOV3JisAjTzZMt42OlLoNuWRcubZSn8jusvg0NSB/xg7DHyTYWjc4
8jdWnV+DKiTe1mtetUh++33wXDEa6uthC2aywFqsfUNOeCsKcnHDcuu78jC2A5Gjh3Zwj4AEySXC
71wqmEtytinJwn53Uu6GmTl+hj58SV/TsT/kU702IpAing0UN9A58itEaKEItzGegEXZdsNiSrut
BTp0Ybs4+sXYPNWZelWm9z2SGuNFwddUyi1QEipKc4SjC5S3rqRYuZ+IcB5pEJ4x3JOh8+N1ssMz
7wBNJqDASSAsQWFfmhrM4TDE4AsEfx1ZjKu8qfloZYumuOJFYY26kDG7dxlNJGqkn3be/BmF/20y
P3CgwkGSqz6yFEid11HXKdvYq77ZlvLL8XIDOwz8TzvaKO6+nksbiedzZFFfryxbqVPkkWGBT6jx
o2NRoz8dU5MdanHvpvQrrODflW7zaqUze0FY3xliHGwRO8bAJvwq4oWnyTjj7HqKCN9lnAEVCbpS
2uB+CwD/4ha7Zh3KY92TlGdZsxHItZcZoKhFHLDZTa2VAyHXcrtzVjjf2jC+Jr6VYJnkM5BRr+qG
mJypC66kSu8nVDIo/CFGm0wd+2kd0CiytM0uovTfYUug9yOVdAyNg+U5cuVA3F70Ir4bAd+zJBMK
EWpAX9Fu6fq+DFDtm6jSluakBYs6GZ6DshwPfeiCwUniNQNF4kS9EywIawmLEiN8J42FNXl/HXcA
gyXVszarmCWS3MxWx9FvsXEsGyLFgHdXzySis2Qns9lAvL122QwuLEIwWX6w5WfwkhXd0g7EzmvN
L5+R1sLnBuRIfl8jefYLzu8XuJBXafg/4bx1a4s5QsABrpQGloFYAhdv1v/0jsRYz20zyvI3So0X
rp52Y1ryYaTkNiZdX4mqxZNRkfBj9IdBSysYo4SSkyq9CbNREqsbnvs4uMCrWGYwGjcGq2q3Q0Qp
x1WV9d9mpmGVx3+gVejaqTcyAtao691pRT1wZboZDxA36roItnXzYbsoVtLWeBEe8v6SN8ZiUO2n
DsuN+xGpEX1yDYEO0lRWcsmaDYNvK4BMg+KSF6OYsC4VBT2/i2Q3ai9ILor1mHQWXeQYsc0bLFr5
AYIqyin0k0xBbZnVWxM4yDzlJGAlY/rjYtFL0gFZkdXeO+IV9lAHe4a0TSBmfzLphZ1EHQ8RwsYJ
Jl65PBG2WzsT5c9SVVG/SmL9NW3jZBX01l05Fe2ppY+rFDQASql0Q3tJSkQB7lR50A74Nfn3OnVX
xNdGFy9jriCm5lqw/CeedrpAm2iuv3+UGvq0lRl9VpLKhmQeUFu2cdGH4m/fDPIeOhf2rnrC6HqH
E7D/SHLtbwneNizbawwhcBWXHOZxjfeTUD8yw1SUPKVNOicYfRUiqW6mwpA5JWVDmV6hSyogtJYs
XAp+eV2cruKuJsK4/SMGG1OBZHzor2PV9xez5gq1EM0tp0ocS5m2/D4p+DLqwAbJRBNYtxyO9tKv
sl3KVDu2ckI0nGxLkwjB2Y/SBf3Ho0wmAi9zmApFWAR0bdkn0MKV6TQl2p1+59jwbXU5fTZR/e2P
7EDNjl1KJXAtdnwSOiIqdRytKMSTjMs5ZmgSeSMhMNiTVf8nzYgT6QOCOlSDUslX7rpCgcln40kM
tTs5NtlyICR+6bRfYMiBZulnSZDounCa96Ehvx6zQ1hZxdL2/aPlJVih9rHQOL0HJHI9tkoExTTE
xIctWdMj2+7iG13vTxQwauveUwEyEUDFRqSxCWQKtrDXK0AUsbttHW4QdqRe2QjvCk1/CcbcRRVI
oZ7hQKnip7DWtn5YDljDBknfjptdtxm+YQ4+jD4IF0zvnBRIjYx6O/UTBuWJa93g1oXoL8Vj0U3G
EhHYXyPM/TXmvPKMxhMFEnTsdTNEH0y/qRLq1RBAPtf6jqiP6TJWVbPWNIQpFBuVbbqQtfneuuP9
YXG07qaBEE6vvA1VvO6KGigEsEwqNMWkwqmML8hGVxDH6co3N9VAFeyMKlwQFASCt1+QdccYqmBI
AeCoZfHILgWCYUIj2IdFt4bV7+9E4L9ALidzeshuFiMJSPHVVzTm98AUciVgYS6jje+3B9Eas5gv
+OPk2DoIOBrx/q31Rl2RXXKJ4FJf1qcmNOP3ietib3WRvcotu3xn6kbp42fZTaGueRBG+SndI6F+
A2tKLd/xHxDoqu9ei4RdSj2xwtEQfmL0YtGbzg9R2kCodXrueaNajVje6MR5fRmag9QN3QUmnvj2
+wDE7xLhW0aa9odr0LswsRiOBMrZSwuN7ykPi21qB80eBme2rb3mrSbP6KThjTglANy47MZ9YKKe
Zq0FvVg/I2A9Th7zpBLa9hbMgPYQNmW9S7owxCrJh6mXag8tIxGQQgMHmREd9BaNWW0wEZ3o5it9
omrOiKjKRscCed+rY4wOHP9lPV4qPalwOngM1RryUpAxhlOZvxjCLx7IPTo6Pg7VNphOTMJpqytg
AYF0VtLIjCNFyMUu/TPmybM9uM2R9ceLzKHNZt5nZxeIEGvrYI3MEydVXsOueZpK7GdhVN+iAAca
jDqXJxJkyV8OiR4Inv7pj8Mbcv9HThn6UvsUDHNW1ljsgfRAfDHqx7Au3lLP2KCt/EoFbRaAIW4R
mfPoZNOTbgIe9GKHuSCVWxuOuwp+f4rfsEiwkA+GlrN1AVIaZR9lK69WwaCD2mSrAJlrCZKAGQP0
LugwtqMJ7yWssydjItEKbTnbnbAxCVJj7tFE4lTTizhdnm9snZl4Unm8J33JmWYOJia1HyeZxMZR
RQdtyf5B5kuSHWhLyt3gc7CyS0zlE5mssbmlIVueH5L5QyYLzMMq8LucaawDKiQGHh27FfzoVbaZ
htkRDCJioRyXMRN+/XXRI7XEDMBYwqpx4ujFXVAdiAgI8uTFh9Kc7mPPE0QuMKw6BcYnt9q13ee4
6HyfAKmIaK2GubwOC6zAkjRie13GXcQ6mOkYB4iLKr2utprOCWs5OVE06JM3bA5v3eR+g0DeuLP6
/Pezf1Xnwyw95+K6d5y2m8Eb7qlh77OU0WfDzYOJRwqZJUW0Xi4Cfo3nHNEsGgtiMeEJnVvSIPd1
Xhb3oPKfscJrf6qKXinXCa6C7jycYAq+W2N09AJJBGegJ0eY/MFKCzy1y91IXlwW6wmOr1OEPe/i
2YxxOGktmqfLYA/qHLZPzvxBS8rVDmXkra7UJbBYY1OkzrzjqDunY/nAUf3GNfBqVkAxa7HwG/Wu
TJY8bPLeWlS8ZHoC1HEojZzCPoCKgae1nnelmgg2XfPhOcGBsB8u5Xg01rowfipfK8hKhQ9eR9W3
2QSPukumSTGOkDY8LicnbtydbQFBjVmmrkorzd8wViMnLKvvxpiOuU86R26BQR64dzVqHDG3Qk72
hZQw/sv+wSvUvcVv/BoDOlzBpA9PhdWwfk7hVViqJoiL8MXHprIwy+fNAWQy1Z7LDOvseiksuuHV
RHaCpSXf8MXGxWHgshl69CN5QL8WcofqzensQa46ZPbA3N3NSQjxP6wpCFZwIofD7wOXwz//7/fD
DATkxsyiPx5LBVCTawi5E3owQ8MAPoblMvPQ9I9B0x/GKIqxaZK+cPj9mCK8Pzjzw9Qx3k0qN2e/
5NM+almeHOI0D3bOrxdMqz0ANczCFtbsFwti7au1KxrQ0jxpifsTSRI1Ol70RcuIYWsillr08LRk
o6bPwGoQmYNoJ5c8qFZlPYGRtsl4JYXa+BQxEG8IHx+NEenrdmiANXEne0AYrxa5xy4agpZzHUXA
weDZz2Q22dsa3wpkNL14Llr7aewN8xOe03dfvrM8Tx9hS8UH9tXJBu+QeEvSiSj1wf702dsvB4zy
Vy1wdwYC7r2qqD97u3XJtSFwtj6j+9UZiLlYrZvK/CAeHr7NZI5PjettWy4x0+XHwYhHEWE+M2B9
EmSjoOIIl3YSWNiJ1FE0j07A1K2S8mPwZAkqwiekivQBpsNYGPMzdOodJi4Wccq/ENFgY5x+MWPu
sPMEiSNy4Vjjm5k2zMXMhnxlJAUuuVye/1WSj4KoBhKaa+HOaaaRYp+48GE+hkL0sKmfLuosYkYM
atQxFeGgpbnSXLGrKcHNSt+aBne+LCbl1IwcHTdGeTRHViYV/tptbOI1hKhEO4ONDDuuwT68Sjvo
hTpIrwbgls7yYswoRoPU3KSyg+oZaodZXLluQP0tq5T7piwzgrcs5OeZnrwUB9ZdwgIRETPjkWKo
mEJr7YoJhniDK3q25SpotE+OD3n2nCp/dnyatLhwMfzMH+pG9OqoqtoPSh2CLmNs3vk4/7ts1Xp2
vzDK2tnnkbfkNmJtKKGqpWc7X+VUYsp1EiJkgvip8KsTzGv31Wf8FHRN9xAEGqfe6MeMUjfVmGyl
TN7zOANzwNyaaEsvIqcCmA0h7XZPrwNRbT+kyQlXtHGwuZnYdkerNBdHDTrFJTjV5GqnrrMOvF2l
QUetEu9eI2M7eJQwBBgzUQSYEG1l2hzTRk/PDAA+zBjTHe8PtDYjKxlYKesix04OsDi+NPaTnmov
gVe5C8SNzqaBy3FXYyR3OV0sAm4+LMy4O0Wokeguev+WFcZW2lr7UI0OgaQEetsSi3HcTpAaQQJv
Jx86t9OqZuv4a0+P8ofJJDMxBgnMjGhQD10qvbWZtPT3Xjcj6WYj9iinx24gvLbNH3u/ew0TDrU2
ADwbsLbcOPiYaXN+GjEN9y6OEb9G3P0bMhj1PLgT6AgEUNJ05oq9rUhs8Gq5fWC1SISALNjWaqrb
iUL+FDko/6Ez9BUs+h/Nzo2rqWh4Sx0ZuZcofYbDrZLABhpP6OEh3FQGs8W06mzsR6jnITRgpGQE
EPb+rvFSuEpFfh7tLr/YtHHkQbCrE2ng3pwudvYVuAqsIIzR6SAu6Uh4bWA82yamZKdR1bNeaBtd
UdenrtEdE8/LL4gl8wuBTQFbyey9Gj8phOaxciEo3XN7VyNSOQiow6xCM/09l8nKQKH8Ofj4oysr
9S5+FZkn6dZUnImEqp51eKGDsUND6HWHVMOj4BEfsLC9Orv+PmgBeLbJhwMhslXs4tbsstSDDKo+
nGl0DzqLwQNSJ65Uk4ltYeo41THcEBAl+g1++37XZ8PR1oCPNnOcaOxkxHVUhrf7/VBUtNtlVA6E
gPTlU6FBhtSqeTqPdis1CvVIkXfulD08/D5gcOBWUnpgj0QyPiDyHR4aLMHrMq3QUr2FHlIvyzWd
Z4c1nL01KhjnfWy5j+38QIPGmYEfaV+l0n00ORmPKd3eokyi7i8ccpmN4ZdbtCVLwiS+9ZnRHGg8
C8aG6H0L+0mkdIQJJClh+qTjGRXNFEHFcSQeBzf4gxHGJ0Q28y+uZ28wfO7grQwHu8jKdQ2Ob61y
Y3xA7jk+SJMtS4l4Z2tjwtsqOZUX6bJWTscEG7mh3cq41m6toe8t0STn0MPggG5JX/cQFo4ZtDyh
+nYZRh3cnTolDLFJvU2Uxd6BLJEG/3wYPxgjC0+aWucNwfpdSoK7F9THPXkM27TUsePmUXYedDLv
rJsT9+4bMSfzgckiIEyn21Q1XGJJal6jyiFNZWiybRwGB3TlOpCFIHzCdqlmw0gbiXsxAcgn7sp7
JENilw9utm/j+lxmbcAkfTXpKdi1IoV0HyMY6LGmH8LJ24WM8y8K4sBVI0Y44L34IAfMKGleBLuE
nKh9kzB6pmRuH0utbR9zxy2WAzPBXZYl7ePvX/SkUCBWe8RQ0d7yhhGf6n0cgBGL7gRTczymn6hi
liDurF1Rl9GDRXzQHO2m7wLVghbobPKQ3RimhBdX+jL002SbmCo5OLMMtzUt98q4+G9nwUFps6be
Si6qhV30BF2NNedII6e9Fg3urplkfbHR5vOrydSby9LBAuj3wzZh1xq+vUkCEllzV7XbUPZzNI2D
p7WBYhE48RuwxvFed3qzC9jZMmYLGG4q/256oyI+yGDCN99Mo7rMdoPFxPz3b3tCM0CgzX5e1RiX
MnN8vEw1fWPnxofer/xj7DnHMdJj9soED7PmUCfZJeo0IYbx+jE/cYTlq9rCi1QxVdsh2Ge7Q4X3
+PvAZmxYMeFEoIcr9//92WAVz21B1QoxJWB0o1i1RhoPv/83P6jYnPEa3c2LWe/6BuVQ3jPUaAM7
JGjL+yoyGd6CEuok02Pu3sb0MDTY+eMG7VdGlbMadSEe47HOaRibiqamzw4dzktNNsVbA9OR4ILG
WxWe8yxK5zGkiVuFAflrxFwuVRm/5tyiGfvVbGtg4ixoSO4jEmcY8vpLkwdvVik/rcJ4r0T21Qlx
KUICKtu2WVHkH0wRIolh2D6SMpSOxps+YD9jzoXziV2bw+oK198iLX0DvSqsGtrovBccXtVOqv4T
tkRxTkbxnANBMRr7LfOCZlXmDvEhFC5TVC5HG7QEiRE7oRxKZrv8tFpxcQMuA3vCh22QyjCaV6mr
byvtIVQ5clOYjNw64d0awuBaa3iYktmNN3445Xsge/MqKphGpqFdNM1G21ciNCoN/RyUgUTeS7xN
1AMlGaa7LeFZec17VonHUBN/8cWy2NCY3Vs0jzUEDL9kSsckC7ZbIJ8NAHUxdhKicVnzYvp+72Ys
pOYfCHFFY4f718OeOrT0vz6MotGU+7xKnjpb4DdgPzOO1P81PjKmsMF3xcByOYbmM5I4crjs/tQg
zABPqJa6yk9JGuIZgMyS1qyGGuaWFnq2lu2ElahXWwVUX9lpSMRuhHlsG9pb1QVLlVl00Jz8878Q
JuRKgxRygvqx9Ck4hPtlmnMO2dMQmU+gOV7Jww1xUZxU5d/m49qourOut8OSMAKkQOaj1tG5TzOS
UZXekrsfJXP4TsOkoedkZh0Aeyp7B1DgUL+P5DhGfbaPXAXzsXrrE1R2P2PNddBUl2kWP1aATg2t
eRTsy7ZOoD1R85Hj6rS8RbR+L4JdaqJ9bmpc3WPrPAcmEs7PduAnokgZgb0tsiB6cmIiiiz3AakO
Yr4OXodiImbP5vo0MdakGD+KCDenuxMQByvd2nHO1rgbFOno5C5CpeElnGgLDUlynh3nZDHNap7e
OrucwgvR4rinEk0U9YSu21xN3w533uPQa/gn/4iCxX/u6rgu4QIi+bribZjWJRFjixHzNMLNdgkJ
LmNC2TNkoaJYDH1jwnfScB0hDtMtFByNccYGcCRxk6OX+8kxiN5TNVLm6nB7aG5KhI3v5uS+MZBC
qGqM/+eS+y5UrMb/wSVHmruLH+e/d8lt228pv2X5Hz1y//yi/++R8//BdBklPJY3rD6/brd/98iZ
/+BjwlZ0ME2uM/9TBRCr6F//xfD/4TuOYQrTNoRtWQ6uoX965AwX5r9u+DozEh5d1/7feOQMR8f2
95+cW64zPwXLBuRuEVbh/BfrVJ2Gpd1qVgerPL1KduEWqia23FF8R2FckoilvVaWVgKQ8wPeBOac
/5V0pzpPWQbpwapIp/wxFoDBQHctR7iPJyojEEomLIQCfiGNpLatTABsnUJukSUggyUTaZmYdwmX
OwAGsGfkGq3Yrr3UCTl6Tm48qyQLtvAIvvL+lGL7gTaB8EnPnyPbSreTMViPjKHqR9wROqGXKLvD
V6lVEOfEEKEUktae5W3t1/nWlRMoTVhCMM0KJF+huZrfJoeoacZ7JNKr2WbuDkfvsJt87TyGjXcP
lA0gZvIfJRvzQ9Uii+Lr//kAtZvil0SzpmbsZ0cJBQHjnLo5tPa729Ytcdl1spqqoH3SIfRvgiZh
KSE4wv00PTnk1Hga6ajoOt7sofA30xys7RO4GKapjtrIM8gFc38cD6JqSJ7KLjJNdzuEpvdkYmD3
wRCjjrK+FbhuPx+gTo/2cZpDpuQlIK935Rq5XIYj1KeJtuKEdPcMQgcuphauSe+Bw+NazhMlP9A6
gYa48PdVOa0AblsPZdevoWKkq4yh0WqRD6QbdFOhDlVvvbF2Ixkh2EeQm45Oojbo4cUuak15FK1c
+yTbHG3eCRtUhsWyCwf68sCqtq3eB+QWau2eM2JKGrILE7P5wcSETrnWIH8yTSXfS5DeiKyK4PJt
pBgSRBIyfQFAkwy22WEZZXuvVohCIF0jIxAPjXVMpqg6F2LXDQmbP4GZU7DAX6eeXV1ZK/Jng+Hv
Wlt+2Dj7T4IJ5uiIB5XXRx/V+LrDf7IsQ4OfWALkTF2EjHGEhScvo0MqQMhp3pivwagoCm+4JhYu
5bxqyn0bDNU6M/CXitQers4DcsYjStDx2gvzDUFA/IiiYa0zsj3XbgbgMmnkahJSHeWcnGsh2+Zg
cJ5b3DEOKjZ0tIva4QkicqW5yglnbJuPyrQvaT+IpdVj+tQQOi/KmD7KrRaB8p6suL17OKx5aibD
WwvRywR9mCa8dQHOO17zkRvICQmlNC/2C5cRejeNU93hJUqR6/AjNDHdu7227CgGwjZ8tjm+u39j
7jyaI2e6M/tXJmY9+AIuYRaaiCnvWUXTJHuD6Gaz4X3C/vo5Wf3qdSN9kjaK2SDIYtEXgMx7n3uO
lkrQoNFHiD1tNfeMbg92caJLe+piIDgMA7yx4PLXdFTxePaoYVEV4l5givuh60xiJyZt8oz0VOZB
h8P1lk8jjKMhdmklBvWOONjHkFZQm0NwxD4DeNJgDqJoor1NVXBvsM97ApdLWd416LNlQI85OyCA
FUDNkraO6N4jdtJckwys3nP3FuWFRvmjnwXJ1vcrexNIwEE6TtldAh02bfCnLQIXDmUF1N+qsKNN
mT+vdBknRBSnH/bUwD0WE76kiEBJluDo1NxwFcZZD2Juy5SiuwFd51zcjgtR52r7oEmJE+jLPnHr
TebHX6d22Lq9g8VQGh4KQHbc+Ip2fmkmy42eyC16xGez1OzL5BhfiB2/Ey7PL70D4RZOw2vuEBck
St+LwV5FVQkfqEu+BXncMEvP4jZ78DIC8NU47smvY6xIae36rv/q0ll3E5AtdfNRmWTxMoNxuuxd
NrQptcQ/PRgxp6TDgOIwiMchGRMW8OQzMipaOo2ZPYnjN8Le4oWwNaRAD1oqv9kYaCNDd+ODPV2Z
AwkvIi6cvU2BxckkF5la/9FRj0W5Ni3bxu1BiFe/KIAzV+eVSJPg6HvWOXAQQkvZPDjpqqu6mFRN
9+aZgc9s2Wiv64DZKDujhQOU7GA7tr+RtRypb2L26o4lONoLNJ/ygvirB/h/ZUA9XodAJ5ZuWd+4
ycKWCaeO0goiUihr5SlVYYNBK9K1kRAnYEzD2EYIKJmxsYiw6NWlN+x2QQHVP1B3I9OYldYmLzdT
qfV0k4Now23snQQV3WbTbU+ZkT/PNlqkGpneJhtItzZO9jBVdrgnI8pA3ATttcqH18i9zl1gLKvY
MHddDxlp5pRZg/7kvhqGXySe1y/TPL2hVUAPp3sP0MDzrVd7/g44/8lO7HGJGjB7gKPEyIg9KalO
61+wuOK0c+VZGx+iiO49hBC6+ml7EnZ/mKh07SZqhpRAk3bbt3F200yCpr1ZnGqs8hHiQ3iMWfcY
+tUusMC0lJ6/cUS89TzbvwKgaoBrJ9lzNlLZDCBLLqsiC25ER1DHFRP3VYD6hNt7/zBAzBxcFJ0E
GenPEzYzbf8gfI1xtpZhZeYUva3DGIPW92rL7NWrxC5ht2oIORvVzCDf7VTYN5waxpuA+sduK3wa
Uxs7TLfQ04sOxG+e6jeEZ3i4HEKPOuJRLZQAzqcdkZ3PRnPJchB4YvDHZ+rpQzbTO/QvTWTuDkb3
jy5qmaCLMvafHfUS6Foq8OSp6cpbEjYPMZWqKZ/Am0iNdoHT4HStm6+xBV5p6LesRT7mzOg3Epgq
5367azKJHtkrSWKRBLtFk2TolpAE06Ebw50PXecku0gbPf7izLCMrvFJ3t04DrQCCFqjXDHaE/nL
Qxd6zMjE1N2qzlv40Ms2JJ+p/GpVu0lnF3NPBEfVshF7T40/bWTqm5vSIR9jmn6y5lYJQpHi2kq3
Jq7rYRSwQ0W2E8q5Ps85NUumoE+0QerTSFWbzpzi3M3usCjZkUckMbJRCa278iiCMT2nVbBJxxQy
c1JvCABy8pGQHVyD4bdUSw92gLejNF95CYgtl4xX9ndnYlfcA20szDHWwFwmWFCUFSYg3l+3XrmB
TZvCZSwL/InB+G6M3rEe3B9JkkR7t4ijx9kGUTMZN7fESuf/NPEJAoTDVhwznafV1Ukf4GSKBnoa
sbdlkLVAxMk/5kRiB1Y1ZuKIJZyrYzbKd0ZmttTWg1VsUs2VZRPQ8WGjPvtauvbckO11ZV6z7Ojl
FBGpkPC7NZmzZ9FHujgF1epVYIO1aae70d6vihPhAGXeSCdgUeYzbfcXn5rvInA0pXe4xiMAeT81
JFq1+NTBLlr22aWifWY5oE8m+j11416HOmd3yO+jOy/AAaHJEg3KLyKcU2ZpJ/b/rCPw0BisCibn
qSYKIel8WN1rp5PRg5/2HLxlkZGtqF/BK3BDCqxt/V2m1nuXk7FvjcKlbsL8cT6yxdcM+eFU5VtV
m8euX44VG1GsDO9ccDdEfLAx5NB4STWP/vS9wy8LsYNcuIEjPGNpuxppXMJEFy/0D9/L0gSxiMWH
wRpzq27KxZgBGVAKQGsY12mnM+BmMy1U2TOUT5yKg9EctYyYJVRAMqR2d0yjGi52RwigBcAgVkAh
cLWw2lnULjoSp/ssCMSpnNtG82a5CBtxzmoaxFT1fdocekz5PwjDQ1YWX5PEL1YokSgBhEoHvXb8
9I2gMt6V1izWBgOk9yjDIu2tLQP9Ejs0yTHfBQTLJgRR9lJ6bML1eFtyBq90ovSrQDJlaJZyG43u
KZJXKJuAB2MuHQXieCohlH/Y6tDH2pVd8QX3JzzOGUC6Px2ACX8kXAMXlTZf6xkcQmOgLWhX3WQ/
Uow4EFxWm5T1GOQu6LdimcUSBf3HYP8oedVgdBjfMIjeGt/YM4Cq8YcL38v5YCujrQvmOo3KdfhJ
V4qmX4UbjFL2pma2cxmx9Rhs3VtaarTSjqtdPcBO982j98zw9iWXAjhqCAg1ZJwLmDP39s06wcMT
xZu0QM3ReNN3fGNQcpnroVfByTypVWClU4+xpoXITW0H5L9l+iODgd72/aGO9KNbsXIOK5XISRAP
qnVnKZhQBU68GrlaZQuXtwq/SM4BXCEGiJ/aUHtFAoKcQmMgSLCyG/Js7U3VejBoNCecWy+a0c2H
oneTpdDZl4Y4R7d5wmweVbOhXRc6URsWuXx60WxnPbu5ZuND+g6YJVGpiSn8AFShPfNl2i1NJWjL
ZXAbIjm+wJuHFUbhpWQY9TUf4IK7DlMS9QBOixRvv09VYC9riB4zzcpdV0TNOkyzQwHcbjEvJUJN
bJRFQPA9pooEaGNTJgwHMUV1LIzum56LbMmM7aqqU7GcO+qkME+JBzPHNpZaSrAPq0EVH4K6essq
DSSk9xBX3ZNfWo9VTmDaZiISdwSR83nl5NWXzrF2tHmf3bgA71ZuGoulsMslqG0ZlIrFl6jnUm20
TL2ztnEV6dyjwSU+RVMRnJpu3WQS/U84+cH/zan48A1kv4bZ5CjnXqR3jKhfNSGXDq/xvvqoLh0b
IrDXTGKpCKVZVp31OqJaJhaRgT+rYU43zLoLF6FlayGdh8t+DLz+y6xD5hwpiRa6BZBWViD5TejT
kbYfGYS0YF8QKeq3tPvSZQ6oRSMDKhtt45t0lJImfB2m4RsV7B8Mr3LC5kT2yJwzFIJeo0tyYgry
JcB7qgqVTWpeC49LzmQstKb6uH/1kVkO6ohfKZx9VN6c0dowKb0W9pUzdWn0gNZt0IgrxGCMI+nz
shzGr0KUz7oXfPdZXw6We8N589OYCLmzzCYq7y9QvnBl0bjkQhZkkbtrPZpSpVYfOmdIGa7qDgA7
H0tHR1wXVT6oa7Jn5FJX92/maMyMcn09VNsEkN06c5LV1LO2d2z9Yyb3wBdyuDsQkplexp9axbSr
bsQXwbRLl7+h3B7XmuecDdyEvt4/Zd50mGXMnkl/GKsqpD0x7RlR42xyUdZKzhktGVaSgkqqoZVo
8qPR2CSjAB2IeoqXdme9Rdj0Ro3rGq0DbZtNwQ/p29cYWe8i5dwoCZeurYaibet4u9Av1qjzzIM9
V1v6jSvWA084weG3I6xbhTBAh+jrEBVn6cTROjEtnTq3RhdAnw/BRObFk+N3X9BIbQp6fP5IsT1m
37f0UurlejJ+5vqMJVluqTDfhnwKaell7+D+9E2vQnNxpO0KSYOttSOxHpBsLkvIz64VZWs2mywL
Vae5M2HwDZa9NlsdUmNqbUYCj0VvnmvXt1eyDNGWjFwVAhKysePxArfadlOHzhN5hc8Jkglehg1i
n5WkYgtRUd8Oqx7uL9Ekj2R2GJ9TK+upq4tXu0/f9A67GzF3jQs/8zdzG59sj5cWU3/+UDCNPQGi
sXnlBswcs/bQrb3G8N5yFs1jBbdumYzSIo0UgBnBb0kMtseO8NpJ90WU/dUGLX/p4ZMs8nKqGYoj
jmV2avg6YjREerN7ZXp5FXHRo7V2LDJOwKjVnX0jk+mJztXC4zU+6Jr/FJCE6/3UPFF2TLgUFcNe
xIgnLMYDZmG5ACAZrKGaY2OafmY1nO4cy/1qgI+nQMDcy5AAqqtkK5eyS6++3uIOmCpC/q5oV7Pj
znsLaWCkxQej8YYVm39zZVORi+3A3dumqB8LM3kt8/gZLKrzZYrDB93Xgy90TJZMgrCCFXb45AfV
TrOG9ljM4AUo1LCEu4aWXBOIY3dOlJ59sq4t4zL9Mfc3W8zpxs1segy1/SmjnECzrYWbIa3xrRg/
iq4mLxQOny7DbZuZ4e4Fy1ebTL3B/3XqnjOmo2fnlPiJvib7QTeH1MPZfYrOJmH7oBxDBMXOjkjJ
wMmBgoWLaXOtXXrpuMiZzmJkZG03GCvZWhSrHOTKmvjoAT4v0xmR9tGjEFz0tfVDJ8T6Io2g31RN
es7MkLxWY+VPUdI4tyb+uL+DOGTWUo1dcjQfPNqzGhDLawMJH6wOFdCInpMI8rMjtOhxoJIoEtKU
hWHcRDKioGrlego84vqe4a+0Hhdjx5W4zZuKwAGVE3JKxi6IRzKnc/HNrfGzJlFonJlfIAgvDi1A
ByYn8wmISLRvkNb0hk+5iiniGtdXHXUHtIsAGyLkcEwroUDIjZhtnusuyxZvfWsATVAJTN+S2i1o
hXaDWR0fcpsxr/tjEhN9GHjtRSN0sHaFy1ncCPdmaql3MwbYU1gi7O3oNLcRz+upAUf0mBNOMgaT
FFpqBbuKjSBB6Gi4DsWuDkznoRl9cxXLEu0hdakH4PDT2s5yXidxZTyABU0Tr7+NATeqwmne7+/d
D1SrYF7rnBK4kUmG5bO+IzHo3GiEJ9sxLynNqnfvj416gzotsxmnawHRghZ+9DS7fsxqB+xRUp39
UD7nInZO0dyVh04rYcLb77XLT5iUzTnJ8/xh7iFFFQWbEqO1hvUs/eLIAuiHPxxYnaUPZTD5a1AC
xtJpjU/2kDR254GclGaFnF5o7AeWkLrUjVsiils2JOzCGH1bFJ+OV2g7COTOQgP3tDVGRKs5Ce0w
bePNeJ4mo905UUuRsZBID7iU7nwvwRfJBtbKHKkWShQ1DNffOeUEgbeZFjEg4G0H2dynzQygWOyS
KR8OjG8hctw7YU+QV5RylbjNgnC0xqWFxUNhdmcnBDejhzk7ijzZ64xTnepI0LQEP8B5cHCxumi9
84U/A7cQnRS6Z0fzygN+9OoX04FL0NKpwuiNqGm9rQt2Bvd3ebVjlpqNz6YYGoouWfWQEig/6aW1
JnQJtEULMLOm87xLc1tPNrDSo43psQUyUdZvXY0a9JibtbfiriAuowdtg0j/NpfxpSNHYbO6GUi3
AdVbjH6CL8hh4NuXkcsr1acGEkfOg99oP53SSvaz5xbnwPVWs8vs1PRdTB3RJyFespa1sItcxJyb
HrcfGYz7IYk7Ms1Uk9PENdZBQ/1oyf6ygpNQvNUe+wIZinrNOH7Ia55reEXrcduo13XseasyqLUz
UwpbIhzdhhTCsKXtmC36zhMHz2S2q4uyaMvc4Z7JSdx3QDW4axL6Ea3aS8XTK73NB/oKpIgisn51
g5LV7b2bzyD5yRoJwk+MHFd5hgzFGr7NNfuaDqPGOwW2gftL3L1OnQeBhWgRtyn24bkR7hJ6I8ss
855srd+7GAXONRNaj44r7FWts1+7d9z+2xCe6ht9oJ1r4jCS6K5/+8bKx/2Xd9b3juGNjt/0+Nl2
mfxXU7Z65n/2g78Zvv+DviNjM/+s6/h/wu5b+/Etiz8L+fkXPuf9E3/rPBq68Q/a/aTYmDbyhKEa
e3/qPHqCWS/CXq5l2uYfnUfT/IftGI7l27pt+oqD/Hvn0TQUuJNepMsr3/Fd0/2vdB5N6+94Thqc
oEMhfWJjYXNl/s0VTn7JnjO/s/bgLaIDIEtjZRmgpjxn8h6Yy8gY6ut0wrHI7syQsB5dlS2bnnrt
2+juvfQVdFy6b0p9wCvVFzdTHDuQQYy6x5i7imo8IMuTWyeZXtJpJLfAinGj1/Vzz/bwwi5R44x7
5CYNSw1QPzuhOdsGtRvjJgZQYPs64xnk/IWRXMpwxGXQVsZWeNRf2whgB4RiLAkQBQ0ygbdpoJXo
5IoMDQvCqS4VTDN0pebzgFcy9CWzMYw7bBmuyNqO+2pPxWQiarHorNg4tn6aMgOZUjmwJlAXvoRe
VXwz4DQtEwELeSzt6UIXkZBDLz9H4EXvo169y0QNXKeRvsisETR7DwbGTuvyAtS4uERl3rEQyuId
iU3vnFc1t09C9iL3onXtoYAErfToxt10bHPGKP1+qikF0UgMK+sN7a2YOft1H63AVDM9EQxOdxwD
WoMA+xhnzRmB52VWgRqZ9lFEaiUc8vjsGOQleor3Jz2khKELQB94EqrdKIqHNGgZXBoM98yFCwSS
U691jX6n9r2xdYvmWQ8XpqbSRAs8PuYEQTaoasTBsbMfQkz+JtDMcktO3t7JLC42DSFcI4luTqe/
J7lwr6wk4G1EmzlIm/MUMCZFKYMfkWFc3FTDqcvqeQ3Isl2gx2xP2Iw2uk9s0LQQaiyGpkkpqhjN
uouEDYWRtjXb76Mzw/3iAt48DbF4kb3H4LkOpiloYTBOlFWkK8gID6RFxFCzSbZiBsJ7a2fVSfMA
AnJdMFNYzzrlBqIb5HwcDA7SPkZzCTAjSQJlRO7XbKS6nVfyoq+7NtpbiKw3tTk8h54/QCPHfhx5
1jNEmfkkWMIsncYpjtTSjFXkay9j5VdfsC3Cce8bzC4Sfkcanu+HSLfCM/VBhLv4qqihQa2W/bgf
RrCjcUpTiCnaL/0Q/RgQOKd0lK59EGzHqJ4f4V+8FPpcb32tKzeocaezVuhHBloU7KpJ4HLLadsr
GQmpyRpmCfzLoXpLNK8H8UCqXEu+THnLzAoYu93EfExpWfLmFbtANdnJACzTch5PNF0qKmkYJjIg
D2czQyhOJIB2RRm/hVLU26Qto9OAZ2PLefylyczyYpGHX9b06Fc0xQGV/cZp/W+7x/z5FvO/t5/l
5Vv+2d7vNL/feX7da35/9/+PG5FlWCZ45n8/APNUklj59uf4y2+f8vtNyPuHbZJSsj0moh0IvX/c
hAxBNMYw4Tf6Os/QuT/9Fn+xuAn5At0CeRndYOX/J0S08w+Tn8nyhUcARufu9l+5CRnczf4cftFd
oZIvdNbUbc13PYU1/vjGGEbYksL5Xwzc0Y+KIZy+8UKOHrKIfhUR+nHlqbCyNYh9zYz90TPyGz9p
enG5oK6sKiteLEOHrAuEZfmnv9/1FzL5fxRdTkK5kOqb6H9DKZPXFEIwK+UZJvEgw1E/859+piSP
WgIoUX2iOzOsI61DF9WF8bOvQYLDl/zF0GWEsopUs2OmVxKxyyiav7qZZr3SISl2GnJz5D4j7yoM
4jzi2XVIvIjeO8+FP1C+Z954EG1/4T6AExRqTEJZhInmGq1g6Bl0T53xOTYYwshdciSwuraJndpv
40QV1fAs50SXozt1KZMBTpwynFsNxTlFBkUUityal8dPmrVlWM06Nphkjp3PbGIfI4cztC3AoRmz
QVw+aeWwGUJQGYUpjFPXclmI3DbdMabQbqlUuOvIJJIXM88BuMbWD15VLgbbhx5BlEGug0q0S9Pr
2dWEgYOauHZWMJPqFTyzTail4jx3lOHK1HfoJZbnJHW677QmX0DY7ejCGU99DcW0HImhaow9HYTm
G9yqHGAhXboMzWL4OjHWqgpV1lVyZ78AMqPVoD7Q1gTr9aporvYUrC1q0icrmdpLQEs5zdnrgvL7
STQk2EtrFnDH2TfUQzRhXdV+LYK5boSf5b/xquGE+MvrmNcMjHXg14Zpuw65j7+9ZtzJq4wqRhjY
uMk+0OIe1600l4SFL4wy4qYdzX00e/n6P3i1/u0EMnTWkGAdeMESLTNZFv71G5NKBoLeQShygToW
k50+aBPjGqHprIncFE+jIFJdVOlyHPyagIYstoKFxjajcFsQW6G2Kp/12dj/85/L/H9/Ls5H4mwm
xEuXK8bfTyLGfRj7G8UxHPOnuZEOpaU2WoLgdpgNRwVWJXI8BG5CKMbAR8rmwDgNifiMk9HfJFGX
AZVjPF8HFMtgDAfK1W1Y9T/ilFPAJTO3tAW9nZZyybKPC5LH4EEXXji//PNfxVKY+l/Xif2Pf/mf
gj8xq3df91zd4yJFUPCvf2IW8G5RxCWTyRb5md431m5Zdc+x2x19U1BeLm3tTIBAYWzHn70H/iyL
adoH1Exacs+mROo2kdbpo9oAy0mpJ7Ayrg023OacSY2eiqRtUu5sNVHttRzEDAZLfzHqJYRBpqy2
5kBwQu/1cyy1j3/+6xnkIP/+C1qQXW0B7p/Qo3D+jkCHVFfA6Gk7mNXQnFBQg3sR0byTEtCjDCOX
QcoLRYqazH92sTNGflVpI0+fR4eERusGqHvT/NUIGBZOK9Cyndl/7Q2hXe3u55DlV8JzBJSYKyDO
wdh559JKD4LuBaTzvKj9jPVIFhBikNNeDMA4ehmlJALa9qHWZ5ilwWx9jSv2CZLK29WNov4ivYys
QRXbX+1ewOby2/CWWuV8bph3WN4/IEL3g3x3+OiPjnWaxtj69bjr+F9ggkRPIED841AyxGrpg/01
9L1ri5jkOYyn5NiShGGoSn3nyeM/HeUvsVU1h9rNuPBzZWbHl7xGISPNlZ1c+iGdV0M3/5iTeXgr
XNBmlcGvkpSudUK8/HMcJBhpitGHsE6Axo0Mv/E5+GnC8pVa8UstvHTZVAPfrHUcwGaTr3RrH0kf
tXtqXd97xgKU1dyhj5zJguyFv3Cj4sWJzIe+nAC3aNQ9LG9dhcDz/IE0FgXg19gQzZmM1nCiIBmt
RaMc0qAd1hGiH3rgoGS8jY43h/I9YVBS8BRlwGCGhn9wS/+hIzGiqj4gqHtcQqGTv0tlF+qUZ0hT
xqEI85AyEHGifKG5SOgBOZHJJP0uQVcklbfIGzAYGcplNCmrkYbeqGd3ypU8wHmUo64p7xYk5UMK
lBkpN72VV3b+mcBhtDNr31yA98WkVHRyGXbkXrn5MSWrpa9WXLwgEa32sXvJBoxMVQn9tAd877z4
ytikTcAYoYQlD36Ez8lP3mfldyoQPUUlLEomcEFGKgvURCmUktCUnqm4GIuR+Cu6aevZMeLNpFkz
/c/sMQXPGVCbW8qKomSOcypT9ikm5l4YostfO2WmclB72ZiqAuWskspe1SmPVa+MVl6J20oiuaJn
B5GNhdiKAOxXYyTxYOWM/nVhXh0EmiwtFO9GjTcrUdWwbsClxVbCurGPXITz+EEFQV+4yrxVhji4
gkF421R5uYYWQ9eAqgvKGBOjyt4VKY8Xknf+hsrthUiRORDl+5KIv5wZAxjLxQkOM1YwHT0Ylblx
3dYYw1quVYdeWcTY2GRnT5nFdOUYY0OSrUGM4h1TBjLp4CKTykqW1DPXSIi3Yt7k0k5OvZKXTXW6
Lion2utdnEJBPDbKdjahPZvZmvPtlQrNWTMAYJ7muyNtwpZmoE1ridkzlqNFzqmYsKqVsNa35Gv0
JyEe8Xp/BmHT/AQYM2acTVSrmVSxsLSF6iARt+FhrQ/esK7ogz5gUYaEhONtRvZmIX0zUuxvYQmG
0WBScWE1rdgDy3xPaVQyk63McaGBQ47MM7MrrS4vbvB9YujxgnOdCUS3+a41wND9WkHbQ+8Hd1Rv
R+ocM4jMnYsuM/TsstxUkbaQjNQtfIwUq0a57u6H0ACRYeHBq92KwJI6tL+/VUoYbLFy6FFs8E5C
efV6ZdjzWyXbc5R3L1UGvtB2fpoxTr5BIRIqNH0jur4BZBhEHBgKQrn8evC9mP+U4Q/73zFX4r/7
wVMeQEcZAfVOyQFT5QkM2XYvbOUONCQWwUz5BCOVwCXKSXSk4FTEOZgp+yDezBxIgoawMERLODiE
1+u8Tddm1GOKvD94PxgUJg+TtdXvj89AQoY5OzZ0po+D01Lubi2ThRoWxfshHG0lUQxVCuTX2+Ku
VZTt+NszPHcmZ+U5W2+ovoRNEuHoZNQ8E4rs3xntE3eodaosjqTWETpatIiojJCyY0oKtaYyP4oI
B2R3t0EG7QvxZW8bKVPk/SAZJGKCGUxbgk+yRSzJokx7qJRrslLWyUj5J4E1oNYYcFJqSk5511Qy
fci/2erPnnJYoi8Ir53yWiI++zoq02UyZS8t6stSOTB1ZcMkgY5XYMCQWU64MsOoG4FcKX+mMmnm
yqnZKbumQLNpufg2e2Xe1JWDM5uxcQrl5ZyUofOZLK51tpW3M2kxeLbK5akpq2eoO9q5ARJ8obaF
nV3ZP+kHl9tYGUHvH4CbHF7uBzQA6NKa7Ls5VObRQSra3fWikkwRCSS+Za/so+7RVELSXwflJ/WY
r3zQi+5slVr+5EdYTPXIdM6tMptCdAzBg6I8BSo986uG2RbpCQP3MnRO0KEyLyLFq2btSDTRT7C/
JtTxN8gdGM2Rb+WomvXG0wRrcJWX9Tb3wPVYxg9dbz7D2dLWagu7lnwVMu/tgWAvo0Okvwgq/00Z
ayOJmzJWNxr+j18fZkwYn7fwx5VF+pU8i88INd2p/rc3B+D7CEByYjBm73zcPzzQHfrtw939TaCO
DA+ow5Cz/3NqB+Qus2vpIoZ1kJKUVC5fZfAV5uyuE5m+mm1LNOXfVO7eHwwAUWwIy53Qhwf1293W
i20CwEUZDc/GmCQQsYA8Q9badurLe0z7UUBTwmDMkVh91YP3w/2x+1tFm8MSpLVPnu6Q0/U53N8q
QzUx28SU55I5e9VqnCi/Drr/21v3vxihc3Y7DSjnqJbzIRPudJjGFNCUOqRCQ8wx0nsF+QtpnL71
vq/r+CbVwfYthspkzWCLGxSYiewppeeGQhyqd3TzJ0DzNIgolqWtu41r1ib2SLM9jHzn2qS9OA0x
DarcotniRxLcVOlem/uBkQAud/blj+eDvgFjKhP6cOrT7x8wI3wMdREBYlCfdf9ANcXEi2Z3Whix
YR2F5V8DPfRpNpvRWesmKH48pCUeaQN3QGHl5v3D/RkUYH0S0d1XGl0zf8p//cy8Q68WVunZmkyS
g7CEbwJY882piSKaHje0+2ODMYY3DZL8zq1LkxQg794PdQDxyYKjff+s+3ODLG8fpojw4O/P+vXU
cgLJkneXKI+vnl46x6Tu7CvtVMixae8zoJnY10g9NhW0PfNwJjVgZ9yY+oQfehLN+/0pfzzPiY+B
Ty/8/oUGvBQUpJt5nbYegMXxGlfC/PVN7k9oy4w0UjnXm2EUNoJovp0uKm+rZWCtSoh2GvlIoKV6
GZC5jJ11pmuJtshEKq5QGg71HKjVOp9LOV5cSdKCrZj6Ynt/7H6opCOwvzNc+8djFEsYtTSs8xSz
4x/r8WdnGPGtctPpWlXrEWfAzeOmRS05vui5aV4dZ3pKQBodpYys6/2hbqKxTITYWikX4f2h+wcT
0KJ7bmjw+NVn3g8+DCr+2X9+RKvNKz1DuJ5mYO7/eGoxtOU6r8Z55aun3D+QoA87SMd+/eO73x8f
O4Vld+OHPx73J16LSWZVu/szJvUj5GT4N52jsZGq3PqqTGmeCLglcWho+1tMim37GUKzFw7iauCo
uOo0YJelM9Ww4XjMUo+l0zxuKptuzP2x+8Ev8vKIBGomcf7Hyyshy32hp0AU88iMyUiToEPlPM9c
4/pQW8AzfRlpdx9H8KaLrGCisnMbAI0GBIHMHq6yfqKv/NRIBmZn0gaQX761MtWutToUDYrWyAyi
lZGI4Hr/gF4OObsK8nTUhZgdaccMZ+vY7+9P+fVYE1AGrLPrr/cSzbjRyjkOdN22JMQjbtvoR0AQ
zJcZkddc9tky6Vnp9D5w3zaMv0QR8SnL8X8Q6tjF3NfJrbk7WwMCBUq9iZ/tMbxoeI9kEl9ICL65
LfBh9oNPXb/2q/hmuto2zeVNBslD75zruDvg8WLOrWHXG6etWJgt3OmC/g8N5z4xFr6RPJii8Jci
A+2Upl/sCZJl6BFZ1ESvkEUCUCxslkT+xKB8iRPfIrTByC1jwgunjZ8ZsIakVFjn2dWvJvhsIi5P
7tarpieozzVZXuh14VytaV+MpBAGuv8VnQm9d5BrNKuimJ+lIY9ORAbZdb+N2iEDsTkx4VfkR0Sf
/WbqkRYx9X4IEiTVXUj7CaD9DSnnKknluzWy/SpY+RHCl4922W80s4B83FZcaDI40blQ9Hud/Ls2
WifQI+XB1xlGjzQ93tS5+CK0nq4QLzAckzPJe9ZfBBQzv3/De+kYzXdm5c6U7gba4xWAE1tz3ybp
H30tMd+tJL01L8XI/imEzsOljbxKLUgqWDCzcmmcp9zzlq0nlY92VwpcANM8fFZjevUqZ2213Z5I
NJINbkq9+KjK/oMN0rLMvV2SP7l6+QOC53OluCV9s7foTOZztPUb8IN22nxjxsbb1F2zw9MODNME
mQKYG8somQ+/+jbIZD7WdvBA4PbJNvD2UGVHnd3mNXEOepa5lbOBh9sS+M5mgvFczN1rEQQvBFg3
YRo8eWnNVzL3rhFEcM2NJ8PpXs1gBBvXv1FC/UIAagCMGr8EABpctipMAq7LGPh1a9/Mur56fffu
dWPKKNxzSwePK4GPpKuIpzVTbBcKufRSlwQ8gSiVXbC0ah28cqszdmlzo3V6TX4zBZMU9sDqQLfK
pTcU8odX4j5L9H44UkyqIC1pQJKnicFzpli3gsrruuu1Zq2T/VrPLTvKwW2OYQpk0QuqH/CsxXa0
GnvtZ7ngC1nDLu+vobTGp0bvl0E0fDJoo8PE7qCR6UDDoCltJ5uAWZ/L56orX2ti/B9+WHxULpPf
/5e981iOHEmX7hOhDUAE1JapJZNJWdzAWGQVtBYB4On/g+zu6eoemzv/3d9NGovJFJUCiPDP/Xhi
9h4s9gFbWoATnDjLPi19yGSMbQEJ4efXCm869D3mV1qnsCEwHJVlsMrBYR3ruH1qhujsj7V5wbCS
vCgvWA2hCHD/p+mLcFZwKIZn1+uyJ8NUd3F8ScrJ++qG7luLT/Y1g9FL/BzCJDUEK5m77gNferkb
gulsxuaDUyoclKbM1w4ol0Uv60tj4BKMbRPNLU2uSlpmvZ5c5Pa8cHdOmPQfttWfDHC4NOu8jaP7
qrr2RyeIagEFfA78aFfjxY9KjUlnZg2LqZ44JqVqYgrMyrRP83Enwtq9t8t2PmxgQ5lzWu3gncjQ
q20kpbXov5mw2g9aSzQHHRiuBBuEF1psaVFyN3EZRHBBAyI1aAZ1EdjXikVVl7kwsiMcM3I+bfor
aRfGk9lyuuhr2tCNqT7JOUOY9vF0glAM/942+91E+9BCiEl/Dp97i+4UgxDR/ZCL7DQQMLsVId8u
apvOPI+ggj+kexyf6rEy2CSGblV+aEVt0n4WsxMFqrnLgDGz1Z0OhBHLUz2WWzex0BicnkJman9I
U/TBNoeaefLwRZZN05GjIbg6Th0pitsVcWKkBKX8Bq8UfxeOQUTa2Dr5BMAuVV7Io+5FW99Ngdr3
mfi03AoHr4UtjPDruK0t3PZNGwB88jhSxXnd0v/GcT4rSHSOQyyvpEHKvcK3w2qxGEHwDO9lTubT
BTN5nwxAj62xWfS6Vj/Q6wWsS+lrYZfZoa89F47VRA5Lc++lpalTjod3p0Ln938lAQJDF/kILdN0
GiwsqMJFoejbFAm3D3844sPolPOzGil4Mh332IVOvjM1y77nVP2Mn7ve3/6VF6mzkE7oLjHxlxAM
LX9XunqULvQQv60cs21rD/UxoWBlDPuetDdkDIGKTzE20h68xHBVRiyZdTe+ivmiqQqCxcaIkU7F
V/IT8qjyCMyYt4Ey7b8gcPhQYAwD8ETEaZMj78KHh/vdyr4DPkk+YqpeV7qAOa8T0QlDCXnDx4Y2
ROlbJHvvpw+YJNCLn5MSX1kKHFyL0uLShEO7CD10K09642PvARmKIm+Fu0C7c+Uk94EcNlXRa5QB
RMHRrjqM8q4XEjyxsr3R0PHKruBMFx4olc4cN9CfKcpr6uqjJbJp1wB0epN4wijS8YwIxdJ+kJcJ
UKDHiadjSOj0e1Im5qHsS4I4plSrmO4QZO6Q00NReNS7udaqFuTC7NkuHtrUziDuDggXHPb14OTM
Y4BMt9114RTpa6vgpMBf14XmHoaI/THArCVHV/sxpOSozTV/r88E6rbVh3tGqF9a6PcHkhecrnCA
k5FCFSBgrz9FrgIKGvVLXM7da685ANZHcyHH0j1Bnq2XtluWe6tKnbeg3CbBsXcy9UngkqVc1VQn
c+q/0rLAozmI8WVwRrEdG0DGtJOWRlB+tCm544zYgKCN4xr1A/0lwLfZT4ljwdt2BkK+sKhBWOR9
YLAtNnH6Z3FN4tJhb1El7rn3VbHNC9a1RZUTaZpMANKw4YEjNBY8PfA1GzsDpI/ggL3BrbK9GEgz
dw5BaPq4soOMPVzmvbiQhNYfq5J8mUa56R0DZ56YVsylJdohZbd7NAxJW0EzvE31iNfT0ZwdXpxk
N5Wu/JZHEpAR7nbM6+zenfEkAnSkXtPsiwOipS+NgzDjfN33ds0KiO1r0oD4YdUmNnk9gmMOyJLk
Q+U8Eusn2oWFWYE8xml7MDG1kml0rgJtaw+Bf50Is1zgcZZvbo+WSlMRSzRaPCaigHsaRutzWnZ0
OiQ0TVZDn/5I8qY9GElRrAigJisBm5eXVdPvlayOztz6g7HaW7KhdJNzVVrZbizEz7omK2QYgX41
HF2cRylnGlC2m3QV7JIkxXziZi9RZu+Hvq1wtTob0y2aZyxVYpl2Rb8qYuMIQs08SdgrmECluiLT
YDs07hHFrIcQeQYNvXmLtDF66istetICuYzCKXsQMR/tkDjrZmR9Tx760FJmRKuiZCWYDnJHj6c9
8+1n8ItfXEfDO8Rpx6CshbUW4xmzGFmd61Hus7EJHoM53DpF41dYTt0PCQmJtdOLXwTqGsUw+SuL
8NVILhhnUUccEAdYTDILpIB6HRLvQ0Q/irLsr4XPLQhgvLP/+6SfUbtQ7vdi+a75PW/wFQGhuwCI
FE9FjK88Et67iJq9LKdl3pjVD7+zP3xDRi9dMdMmEx2dI6uvdVaVFJ+k4Tu9YPdWlK3cIBuvTsDK
VM8jY6kAbt35msVJmQ35ibZE8kUOTMnOsZ9j/Kgfhu6s8XgCSjftt8Ab1bqJS2s7qmR4jsd91Ebs
nsbyXYOQuMicknhQbTGkqsGmWpGDod7QvU1JifOd1KyOBgtcq40+5Msm9TnHGvqLLpNvfdbYNCvm
DRiSrcYBjjzpQGTM40OjOeFzYGrXwqpicGWk5KuR7SDJSy7CND1v85B5N4YMa6Gcbpi97qO/AKhD
yBKJp/Grc1QP7YpKhGxdWEkNiSAeNpo9BXs/9d5DxEIaWKQ4pAAA7/S81iBOTQ1T1/EOxxpOAtVb
mJ6YTAgxr0frgh6TZqrLO0Hk7Lmvpr1IAv5afNScPs76DOXV/WwDv7iCLwYAAQTJjMtS1pEYhFyM
fErf29a4WpBgH50SGn+ce/1Sk9GPtLAt8ByZ/YgeuQlisQf/OD4gX/Fd0CuwHzYkcQei2j6L5Clw
M/8UlfnCK3X16HvaG6/MwuDUPcbIV1EZfjWxqA43o5sjOAICniOBX/BmRZpK16y7w3NDd5JTp/W1
qkg89anvnJKwd55lvGgs8oGhIyO2iRw8xhLeLvQQFficW0TunYbQ200GWXCA1MGh6PTv0ehP97rC
yj21EoEr7INTFOvOyppD/rd/3i5Gp0QSh60gm7J5yKbvsTFGl6Hx2CYkNxUaRn8w3cda/qxnbCcn
J3l0gXOuerhxrUCXN0e3Pcaj9F8gX+dHdPQAZakAK8PoUFbANib2XJVE1WLK2PG5yIzdVJGt7ko7
3qgo/eoyg9IrDOEW0R0ti44Uuj+EQohNUHBSwvIoHSZLgRNiDRh4172idFhMIw7xBMjPZ09UPwPJ
U8k2jEhN68lIwDv5Grhqo3cEcrSSpoIB0whRqpGl9teUtFiimze/CmhDngKx4owuaOSxgWWmQi3I
Gbin0AUdXc2Nz2bs+vfgZRdgEL6wibqHmGbIjSHxAaYR9V4ZDOJ1HDm03TXNNxJywV0TFgjAXepf
kB71o9tRjd4p0pOT8dqOEOBlklJypIf2aYS6Udo20xzKmnBsOO3ejKS+HrDHLG8gQcZR3ZW4+/fU
rnFkGuWSQ+jbSNUW2/smOfDnCxMKLVys5z5tgVbhsDjI3nQOUWVNm5F03S3f0rVna2DNnsZDuu08
9vZR8KMLZc9eDLaKR1UYfQ7uT1wj3sZlOn5oaIPFKtvGh5Y+1Tima6qVk7fpAVWvStCU+myPqCj4
xdvhX+Ma5lCpaxtRiuJ+1Dl8c9Ay9hSfpHBt1KrWU5/A1EsbkgX0DX1kt0sWo0yqYa7NYRpARwlK
SXqXkhba1H766vZJjzCTI7nqbEIs3aQ+g3FvI++byI2WVmU3Cy9ISO2HWHFaPePzwdrbq5tPn9Uh
A+RLQ98sna8mtJ8QnPvMobQgMDodJktIADwLzX/yMyV/hgmsPdffKV3Gu8Y1VpmHF491YkSVM/vT
zlIfadOsGrudtqqiiAqONkA2snIHC6PWAcTzvSYhffp1JQ7tHJ3RMjUuTHMMz//FxfFPM7cuJBag
2UonBKE+A0f5r6a1ghlhrWlaewhxph4ZJ8SLJMGWoNPuiMSAtqIhWkCv6S++EAnnWf+hH1n8htMl
99nkgUIh9x9RC+VLdBM99YrV//wc8af/w0gzP0fM5sAVbFs3IGf97TmiePTQhJOOeJx4m0qoG7GZ
rCAeFeu+MuiEyYi+G2G0dxq928jE8TatOJoOKOh2KDmCO2e/dYmOdx3erwYjahs9rsIxfRJdG6Ld
o7R5nAoI9XTfsz4diaf69jGCY3/7n/yfHfW/5CIAojm8qf/ZjrrpPnKqKT/avxPZfr/Zn0Q27zfb
E47EdypxWP7Nkqqbv+mz7RTmmoF3TPAJ+cOSSvjBhfBpgDR3DbQJgWvzTyKb95snTB2DlsSZavMF
+N9YUr35nv7m97INS5e2o9tYKjzLNmc/2C/+T8KPodBosN5xhL7XehD7goPPigyPRmCXiLGIhoWi
wXJnivLFyz39WFTC3oYe/izsaEzkY+es4G5ulONP+6ZVOqoDP/VKmetgtL4Xaqwf7DOOEf0wmNmX
puvWsSiyXRxH7dn0g6cZZXo0y8+ksqfHEsVwTdVASBF8TjypT0vqvkJBeFmphWhSekxc8p4B9m/w
QSzwEIhAMQF1gqyWrWB89csh6Ubmr6BoAe1HS6Ms3inmInrR+8HVGaJL7JjTlczmGU44Z5FEXBV5
JK0d0p2RwvcJHZDBLXjhOs5gLqbDVzyEP0ZVd5uGEGKQgl5qINaCcREH31CHINXL1VjSWmnH7l4S
hT/WGnz2noPp3huMLxlkcx1ZG65sbLHLdjDjiw0QeO34hbMCCXfUncR5U8wolkbOmZjggbHvBAjT
cTjcLnz/04KjsKH0jAbaDhxvLyYC1TXVJRXzywWcp26Xloh06DT0y3d185QpnSZnXXmcuSGYcK9i
Rzh/BG5ioBzEzLUAaC6FOTQvdZs19AEo76OERGOretcwyDsDsPQe8xrWB1HGjvBYDczA8AFTMd64
du/EuIKTNfSUzYhG3waFUR5iqOXLKUrL98A0nqFIOdcpQhWZbG0gR9t8041mOKYkzdZTrdEKMhbt
YRoR9zl/wLKp9ekkhvhJR40IHOE925UM7zUD/IEK0ul+SKuTr2DgDV/jyIg2shVTQNffKi806KEP
9X0lipqmv5ppZ5w+NqOsn1rILfr46are2XiAz/acy9+NygwYfNaUMxLSB68froZGn+5FHIFVYSAI
XiI4tkBocKT0y6Dn9Ao2wF5GGSUCAUkPgHvaITImikRUa0HUlP1h1E9YeKw9pqv8kBraToumktMh
SGHkoW7V6Z+ks817RQ3o1nsC6KtrtAC6nXooczJFeTChzCrKEeyBPYKRpdErHo3FYNbfh36YvzXE
f8PJ3ytjKo6ssvmehAw8irE8TDOZus5M4BmpEa/IGZVEUEuQuFpu7q0hiF/4ssNvSbzVBEnvFFow
6RBsXgcYcVnjtNj4ku7oE+lcBLk3Z33aej86zKV8JzIRKItyY7ANdXJqaAzN/Sqj6S0Oegv3iv1k
1pqxGUqZLCxR+NcpfqcgQltqOD1wVdMcxRBsp+I+vUaB3TyHyftouoj99nhvWS0LJ6eqNmo2RDAW
LfbkMXe2zkba6o3iMSjVqdGldqhnWYv1ng0C1h5Xbei/TiYfQMdGH45zs0LNcWkX4y82UZywb6al
9i3FSU3LQfTd0nTzLrRbtQJBQuYU0AftFUaGmjg3XoA4OVE3vZhKUR5Qo30+HlO+BFAB202Z3V46
M9LP08DQTV1+LnIalQKPzhA9sqhdg3APi0s1+9KqK+RUFqBDhVpwu0gHDRAHw14jw7OsK8M4l3Un
MKPNPxKjrmvQySw8Gbgx0chTvMDYcIAvaNxGiRGGPLA9r2NM41sTPaSD3KPYcKS9WGk7boMMCcvI
U4ZK9kPREG7yEHXWoOi8q0tsivRVE7COTu0NH/3uSgdKt0YNBx6jNx++71prxwX4lOPKo/6vqy9W
kHorXVYXq1NUxXRWfLj9RACoA1QTEYGNW5EeiWR2G+q+EHLtGGBDSG15VTTtJ3GGs1P22oub6cM6
inybZa9Db3wePWqh9r3gyPkBkKG9czO4YLAPwiPqCJmyAZXGarJg39fT1raKKCRVwJ4wlNqPPiVX
XgjvLRUVDkTLRyVHt1jWFInDbNO/sFbSsviQ+dOD3U/Z1vaYri7wc+6q1g92Vj4X0EXFhFzQQP6Z
L8CN9qs6YVAfZ+CrRGnl29b3Lo0Isy+HTTBMsR8KDh89pAsTkMIeyrW3ST33ZXQH+5vFaYK0M67P
tKbd1Ku2RVa2d0WWqKteqh1M0O7sB0u9Ecl9ZrGx8B+pBuueY4pagyJtN2JOTsgSqlNEJyH4uSfE
cusc51Dc+5xG9qameETYjwM9hT+L1l0Mre18N6n6vssJZ1xrQSmm3k3xeoLevlWqvpdMdp6MInhT
26KT/g+AVY1wrlEzmO+a2IdREjKordrFwEZzRabAZC6gfzMDhlyuF/TrasjKM7alH1lAF4llT/GD
rdRnHDfizq/GcWXLksPRqA7O1LUPhYVxurAA5WP+ekRSa1+kR+bQF575wxyPMfbDdZaJcKszUd1X
XfWZzI6dTO+6lZNXEmSR4z2m1CmtxkrNCWvkp7IJ2keFJ2wBDUY9w5YOsJg35daLMqoU7KLdIRhw
DlVW8Nb67brubbE38/gs8fBvO3AeoKO5YB5GNXdeH8qJ6o6uh2BiMhLbIfPjvqyabAdceob0xzun
tTCxzAE4CV50WzPcgciGYNvgn6YcZmOGhncva93mlEfRWjOIaFVF9M9FecKrXBTOuxqGjdu03UvQ
cV4ltGKvbr+PSMVUZti96aCktnapgVcF3VqqrH3RqkpBqovGLaeV5oU66HmkGYATaC0TB32vllNQ
DAfAHKfEhyE6OZAyqByE6hKK6mxaCNp0yM1FwOg6ESyNKaz6BSZJ7Qy2A2TIFCOl1T54tx4odNXE
7+3woHWSgSD8xs4ZggMI3eDg8gYFlXtvctC+Swzv2VNje8XOHiwqTauuJDbvFTVnIEKn6mN1u6wx
IaxzRYxQ9IV8Uma4pHGFr+1k0gfnxutQhw06zd520+DQmeBZ9GoYC9aXg2PZ1Y42OA80pRAJPb6i
aiZEGcGR840yV6rUHxuO57rdfKOqYbhLNfmoTbG2IkPz5LmNc0dfw3NqNRRGtp8wdx4Ns8dwwI4P
erpchZh2cQxrbAKHi9+odW8Q8YcJIqOMVhu9hi+ZPAk7Pg3NQ5tHz8mQ01V3MSgsWSnaxJf2hMqO
PxsKoWHuUl/bByWKjUqd04TBE+7aXrbVtdYQ2wz6h/Vcf6kYuU1s3cPYMhdG5zzbTkSbYvOsqvTq
9j8BfG1Lx2eBpb22JYOW8KkdDOBL1veqfmWKzGDd5Fs7MFxPApKrGSXDlbAYIVQcEjEZz8/oAFP8
mNHkwcQNTopvvwj1DWrLetLB3NfaAKlGS+iPy0PIG4yDOoNZSN3RgT1odyxT6Vy0NhObelQ7zjjS
WmXT3B9MCrmIn0vOG4tS/wlN9j0DrXpXKHQBXwuWdLicRG0yD2buIyRTy2oLfMTuHhQELlUeysHi
/GZEi9TLtoUov+dxQXKAEMMcjmByQbUzdm9na4gK4a7jQ+oY3okvc2EPJ4Zn+9qq94NDcEa42kKF
hKnZ8nwCm7sGVjHwkfa2Vmc/0XDICGWS9xCKV0WDzUIM9TdVpmxF3GPhUuYrNX/eAOydHlKbj4tW
U0wp+v5E/VW40nbmVGVHl3xA4kU0cnLSjJvX2YBzl2CQHhv/HEv3qn4Grp6sWywlneirZSuX7Pe2
qZQUgRIbsAZ5NLy1W5fPeavtKss7NuTpdOVQza4fYZmdRrdzCVGZzNSq70U908DCZlMlyY/bI8s4
PTutZy1zBTtO2Cc7o3Iv6YInuiPApdKEbHYAnOPhNYrIDczRFdd2Xos828sQfKWnM0lSDXaSUYFa
6qhsZrZKL0NafhOZtkMRgsPmxBQvGT6fA9pjwOaC9YPR5pG97qzpmEtd7Zhb0JQJ7A0VhYpgMuIZ
t+zU0WzTM8srVsZxuqwhdNz5ns8KRiz1Dg8U/aULr9BZsai8uAu88IkTJQsyquQHFru2wWPrg/6G
T4l8kF9QSMaEEH5rdIfeC/0rJbPbQB0BKzvuc23aRWNpPmIx6HnDNW2F8iY202wp1jPOyxUIjUPQ
NFdydse0M8AVd03EEb2VePGyRV5NkJwD7ElOklGFxZrlzk7SaIGPgEansCPsUKTNMknC7JDWCeWW
nNNrATbMimoOryCMT0VB6brdB9OhjSjjsMrpLcjalTdZw8XGBZJl4b2fA//ADAqE386ao5OJdF1M
3qUobYLg8MzM+YI3rV1rLQdT2erGPgu8T2FFl7bHWqTGfFsX8mfbNuOCIHdzZ1Unp1PsjWOk0IiE
8qIcaWcc+wCrFJob5vaPGPqYyP21U8SXBoTknJFjGnSuOlCYRGS3jf0AgB03S50f05Hsdou9cOO5
/hMnXepcsSete3CRd0bvdg/7uNGafeqaq8hraGxklMmsfpNje8Jsbh4qW0JSoQ9qzx50dm5Fd37Z
dGs1uRebl4mihPgzZ0zUmewLSeRwtO0cNqlG/6JlgGddThtUBeqLMGgetZlU8H8y1v9PrYDlzMCN
/6xiLT6y8sdn+OPXWPXvt/lDwnK93+Zk4xx4nSNzt9TlH2gPb+Z3UO+GiITIiTOGQOafEpb5m8E4
1fQIE+q2kLOU9qeE5fzmGrA4PI9gtYPKZf1vJKx/5vlsqUNyRmDTZ7jIv4VR60JRO2vW1ZaFyS50
+l2LJ6aRzT1G5e0vL8zl39PS//5QNAt5LvHXmVnyb+UFXQRRwHRlsbWd4ZvlOh+tnz0J+A+8MPbv
H9f/mLE15izrr0FMmyYGk0S8bs+5dEvOIdxfhDltCEZnNmht3ZAGJVWsMDLSTS4OUxfBf12AI9jp
5IgGrfxm5ulb8m5p+WOiPzJ4HTk+Jw8sh+6ZCj733R+S8H98cv/Utm/PTWCuMS2bcaz1jwBwEmWV
0xoGrDbPWTmuveJUsQfAutLj4l4l4X/J1xpzOv/vLwafErLcUkdId/hc/UPwJ6HeYzLHSxPcEI/2
tC1zUtmh67x5pa/dWbV7BCO79fUKm6bdegv4IZDQhpS4mm58DmOrr2pznuKXH1U0wGBqAGlDZ7MI
lHktJbqMV5E6CGACeWlR8gbZLKNoTWir3s0VyYvQFIe8ZPyjCanvojm/GHPSmjs2Zh0P+n1vUpZi
XbHG8IxA4guKZ2KQn3v8hleEJgqtrSFe4+rc9Ukb4B8wwwWr2JAFjgZaI+HAnBkrAw4/Znwyf11k
L/ss2mNgJMDYZls0Y4tlfMWiz01+glXHGWaw6gcIutRyOlWT8meuAeeWKqi2wKi+PIyQXWAeDeID
d1ULKjKsa2+jmD4BEPPfGrSOo60esVbkG90pFCFDP1okIT3cWcwsP6CaxlPGeBlq/JO1pgCd+8+N
zrG7lbTqYF4sln0ziot079tee1aJPuwqkbuLiH625TAG4QYt4gfyuFii+aHhlnW67NvyOZjoD5w8
UsHMzYFYBrhj/+ev7O0Q9I+PDq8J0AfbkyYUOPcfAvdMirRHVTFYNZxhp6PS7g0Gqr9flLGTstC+
/ZsmbtYO/7reF/4iz8Nhe/uV9IjEkOTlr//6k9svbzf+437+uoupGTAQNywgmj5AxHJFjpJeFnt0
XBTdnHqt2xWF076yvonW2EmN/e2C1bDPzj+2FkjQ5GdjP9vnysh+/ymNbHw9s+nZ8+xXljT5vr2l
XOafaPfJ91oflGxF3vUAADlwTx709lBj3uNQdc2vVPqYTep0UPBj8Tdbt9TM7a6oq44m+tfn+5ov
XCv+pAi4XYVBRQ8A3g687d6unh9xsvCP3f7q9tPtd5XhIvb4NIjvYpZr/7qfv/729rt4Kgjx/HXb
uImdhacnj03C29Mq3h5fzq81kUF8RqO6ar02t4lIsXCBnO7JipMjylNyRbd/l5Am/vjRmF80MV/c
frpd/Y/fqdb884a/38ft7lrT8UfWhtzzXzf665a//OVfV99++v3u/nq0X/79yyP98ynebvrXo/1y
97/8v27XG+E5MYl4TuncT9l8YrFoP8IO+5sdluoeEop/cmpgr5GFcjdY2bVC6XmqmiDcB707QB/i
BrZ8BMAavHuTY62zvuq2wgm8l16Xm9v1XU6Pi0Hnw1FalfFQUd6Kr35oP3yeBLgnvbk4LJBPUivF
74802eVp6p32GdWg3mW2xAwwP1L6GBaUtGlWU6zzSUY7HJHOc9spcjNcPYABQPWELokRAvZrSKfN
7QrpOuwe3L58aBnvH8ucNvHbFUaRsJ0M+5fGjWgMlMW4ZiXQv7MduV2fCU2scJQg3WAoePIU453b
ayRh0Nl2o5/syXLuOfvCb5z/S9OU/SzCIb9SCKcfTAE49HYDHQZiSFnrq6bFMfgk+KMWRJJvtkV9
zO25k2lc6S5mpiDBjAho+vn2+7jP00UA2ZPwazGPoRTlwfO7YafDt0HTU3SJwMOxE6OBV4xsUNPz
lYgHDqIuRQy12TanjFHcXSYjqMb2bOCfIioqxkA4i1L2IZEBWNUXj/Y5GJEE3AoNFmsR92czsf0N
Dv2BeKU7E6LH8LEDOA88LEqPqrOS3y8CmFg7uhrNBQRWtU+rQe1vPykmK/Pni1/qOg7yVf6vq+iY
b5aAEkqqTjzoKhFNBoEelrSjE+qej2Lo86Rlk3KRBJVa6T2Bbstt65cPHBFDF16moTnJuI/5iBok
xeoNNWscvJLRPFc+DKchvvQeGObSu4gQtLbVH8tJ5hjrDmWEE5IjUocYDsYzI0QbAUdMeE3WkqzF
Xec22r4oumUq8mpnuvWqKc3v5Gj3cQpmp23LHdixAp4agEimSoQ0Cf3FzQe1uO2y84rmEPVTsRwh
uJ61uGqWcUG5XU32ZxUmBemfEqzmVovsZFtH4qiHY3UQzzp9Oj350bWhp2+4J8x17LbfOOrFS6zV
waK22meE4nqj5U24BocaE7KxX9KJHCvqqY58ZvJd6QDiNtC6pg/E8i3eKmdd2fh/QdA4Lri2Iu4w
DEjajAYchysI9Fu01Hc3di7WJPnaDrvSw1mdNPIpwlew8Jtp7QELplPajNaWKZ58cxz2Q2qslXGh
nlZbAF6nYTwJHws3dnfYv8o7RiSvOPBCGIxJg/JjPWl9TwEQ4vjCC/1h19M1kRf+SVRdfNFsx+eI
DIQCYqxzp1y9fIC3ARcipP6Sb/R3THw0J+EVZjoyXBwtnmdA7r53q2Fei+H4nO2l84a8BOLiQeQj
6Phco5OQyEzWrlVltATRXFOM+GBhI286JxvvBmDBURS+xAPcDSc0X9zQ5wkOcN2IIIHGhYKTyzN+
JaYejxrLmos05MbrJWfT+XTAqS8AE3dmaEvgzfa6ZU+410nzYqeCObJBgfk04ydNGVizC7q9G6ag
WU2D/1W0+YWWxl3HVGbltMmD5lPqHbrgoJscWytdPK62x7MSPslmywq92QwRvVwO41BEjMbe9iQv
IM/5I0JW/FipKMC30+dbr+8YecVVv0SFHl9CT7zGDY4V5TY/XPkVTZ76NKhEQdiTdKgrgIRlr/pT
kEW8TIYL+8Fg8JJqnX7vx9QrJtQmLwYNGVXr3eLdBDzT1naIxDyKfWa28ph1PpR9Qaw7zewnEgzN
Mm/Ft6woCKbG9ZdLac1Zd6tPO2W0qYIMhgLS645dXrcSWdV/Gyvribe6m6vB/SXNzLCVjFZbjF7T
g3H3SG/jFVw4mVnuQsNGqZeB+cwL/OGnOV5IP/SWQ5Tor6WJ0S/Q9n2WDYfa6d8q1WubCcmWfY2p
EXEPV1Fn16hLRbpuQmVQCE9wBHvPGzNuc2OkQBQoL3wLkvxqehNW24iChaKLiMI+o8XuMPWpRSS6
730n8UuJ3Fw2ZPSaKQ02Valtclm/eRR7E9bF59nkFEZlEDwGlt3DSHhc7+yIDN2iylAR3WiE4yfU
11iR+cH+tTds/kNVTVmYX+XGNrDhYofuQ6W5z3prfldp73CYei9Nc8Extu70o0FH9lkzB7lIkOkN
VW3b2OzXxiQyULY9rgfGkAa9MsIbPk2Omnc6B/NFLsyzUQ0uctB90IJT17OWQH0GiQfHANaFqEIY
aovXwIrUmp1Ry6/KbZ+xx8CZR3lNCAjQnIdxXSKDLf0vd+kPXikdWrAVrAULyxXR2KOp8WGzjWBV
hiNHkSDf5559ZfyQbtvogSYIZ4mBfZ4famc/auuNSSopzIChVxYWiHaEr2VBhjW0+hEWyU9XU69+
p/S7wZmQKcfop6U7ZyGnfGOrbksnKnFPM1vrY8CYIv9B+JjOsjY+plj7DnLoQV62PSUwFrhOo02v
WgFZaBKkp5qANRAlngvdp60yL/2l2zK0Am/4FNWNPGRO+GKJbMALPeEUT2g0a8HSO411X9RDBFwY
3k5oOzAha++51ruMP7A3oZbXz6WxMzl/LdOJDwRwlUWVd8wPQNMPSOQbIVUESwSEcaD1ySHrnpQO
CXdw0GWxWRjLwobeG9ugj8aJBnFfLM08QLgdbMYG9ZSw4vh/7J1ZcuRYmp230htAGXAxXMCsrc3k
7gAcPtA5B8kXGGPCPM/YkdahjekDM1NVpW5JrRc96SWKGcFgMeiOO5z/nO+QStboqMFoPxiHQtso
211JJbixdi7VTvPB6OTgmpCJePrn2M9ZLsIBrylk0XLYYBjW/F1O2EDrsI0P5dO4ebG/5q3EidnP
kedoa5oEWr+cSKgTH5hqIPlLCzszTR9tDbdKNZ07eHq7Fm8wpU7DzwYS5gnm7t08iw1+MN2r3bpf
F4z+aUfkYJTEg0etyw9YeV8Ltav8ibCJSq/YMQ4HucPdnFzt8HUd78vSTF6jpgOnGqp7vhZOdBpy
M2a1lyZLf+t5ZHjr2HS0n7GnKBkYIrXgAsqMDBfm9ktBGGhl1gxHwTmzuPzO9az36HDJLkvXKmf1
xo+TZMn2SwiCea3YlxhGQyqVm3xpGdFCOF5XsPlJ8xqFhXkVcqa1RUn5zS6ff60jNRtgOwzyXrCn
6m79xKtKn3xGvCVJpsNc2MlZ1agWI2iCh13X3kO8E36cFW6hVegHXfXSdMrsteqC4t75yzh+tdT3
x4zhzznZfumVsaswKvEhU+r0zAeI+Js9+uv3vn5pvz6HYSc6vzYVHrhAHsDtIvX10dd89Oujv/9B
ut36/qNPMUWJqivihnht8sx3nbp022iMC36Zo8Gx0ol/gHX/ntfpK/5xNh5K9MB3k8CMUOpXu76F
DAJBfUSw+ML3tccdJqZkT3vKL1OhqLDVAKADzdyz+Cie4IKydtVdypwYhMmd5GioVvPdz7bKVHeZ
whnUnzjqQH2CbGb9GeBg7GTXsXFooxtiBdsZoj8sguwh60k8hFBr9ITJbnUMu9i4Cm0rvNsrWyva
cmKN/o57qyczof2y5nX+VLA37NinynvV6o+EgIzjl4mtSlJgD5MdMdwx2uH09d9//xPGEcASIvVz
uzL7spfr2e68kiDVc+bYipuM5MVGaYqDFFHiDgMZF88oCjdXou6kDWYgAXoMq/JrGJ2Z9xnLY6r4
bYOtVE5hQshovTswQfxUnIfUYskNo8XZJ1FzSyFNzVr/e1LrA34dBokdZwh+wBi4T1yuWrewu2NC
mouq8uhXOzAGLbIXhKKM8dAEJIf2IurucI84kIsTBEpG7oNGiwSokMxOL0muOg8lJeR+N6yOu9D5
+Dgkw/3Qrq9qUZXPhHeboC6rzgt54W4QwnBcKSFv+tH5QUc6/B4glI/JNE5HsotOWNbPBpqAzo30
AfTPGsA7/wRbbp2obx810jUbhCVrcuuk45uBHFV4vdQfVFQvqPKRRSZNN08UPf/5kaUeoJAPp6RO
3770n/9vXv0/mFcBvCB0/W9U/zj5rD//Cef9x1/5y7eq/k1ncIDwL0GE/hNK1TH+pgkhhYUc+0Xt
Rpn+U/TX5N/4ZHzPxp9Vwui4f4n+xt9MxGzquNDiJK5o+/9G9Nf/nTpuo/ozVFB1y9TZTv8nQbgd
WruwcaP5dUq5T6hwarK3aoP7uCtoU6uYAA4WMsNsfeLI+2W3GCYjid9blpH6lFLqVU/J6pEQKH3+
ccMebhKpkNSLYAm4RsYhex5gOoMCZmTIPLoguEhg7yoTsy92AOX2Ra9mfieKDpbdh6PCxlhsPQvM
atCfhqmXgaO3FqPW5sTBJLn+w6v1H4wihGn8+x+BrWlCJWLqmCo2+E2k/4cBgZav81LkzUgYXKE5
kd3GdF4mDDftfC/oAIgpgque7IQ6poRnUmqHrS8k5J6F0Emk0zrFXA6pB/F6FNyor6+pjI46uYd0
7Z9avYZexshYcC7XLr3Q7uKZOSXGOMZ6H/hxX26x1n1mRnPDeB7Eor9Csb3C5Kcx/iJgrloo6ozb
B5du4btcoAs2wHVK+603NMBpib8Wkd+PoR9TS9eHl7LRrlpzM8nut9iRMkDmtVQ8+jUQAeh+kC96
VgDNwVaqjc8r3NWqLQIrh8Ow1MlR8k5YrfXQ6vJGYs7PdN3N2gjs4C8YeKn9XiwvhD1kSK7jnIcB
NotoJle4n58kUv4PopKFxeHjLoTKNTa3/J4SmF3MSFx9bs3fk00JAaN1asEisodx99Aqt9l4VfDV
On7rfFeVJzZ1DvtnfTyl2Ge7+FhZe0jXsMOBzlGrJE1uNEznZyqKIsfT7f7Q4YVdjvTxXLFynstZ
8E5Wvo1NxqiamncGprXB/0N3jgXkgFV9sNTGrxPscDR3gbd7Bix41ZbCrzlyOwalG/KYEFaC+j3u
xsE+JmOKrt89dPl6EiTMMmi8BNqfDbb5kfvSCi61zmlmppGoHs9d3ANv+IgUBcwXGf7ijdaia67R
xIEXMSqMQ50aUDBJCA60LqjzjiflyKN/bDN9z8pA+Y8i7oZE9xL8iTSW7WuNMrfqjQTTfgbtOO8i
7WPmccKJslPE/bw6O42+jjq679rXTBBdYifrjQ3axxdLpreInKm93nJAksYQXuJ7CvleoV5dojgx
OLJOv/NBPbEyfU+iMYhsfGOR4wLq2At3Jh28MypaClWKzVrqmIvhvCy8XaIzqezom81Wy2Y0Gy9m
fZvJ6tLc80I3hm58FriBcYbSy/hzWLgEI9A4EQe41HQzsuKV9oZoul+Hp1GnjTLHUoENgQ3beO4p
eyGt6Bzr6KOz7sf+mdOg/YpxGdO4ZxYPCaVFS3JiF+WLxc6J+/oezrIQ56h5Mdb2oIc0gTrAUOW5
waCeEncLvYG0CD/MvDmU4bv1XkUnQ7/PtXczPbbFrvoYM1hE2GaxojRM1iGudO3RaCqgdia5kugj
LKj5kLQjKViy8pK1ItpSqoc6c/jixWE0213LJU5tqbzuu3sFrE49vapZeEf78N7+JfTenzP1mJmL
lwplr5udt4QOOC9nF3FSy3rzxP/yT0ReKUtOIWi4znGBoV8aYOk6hFoKUvrE3cq6VMU4cG4IypHH
gPaQbDSA58CSYYKk8/bPNh9I+lA1rKEsdIZmboM6zNnj3mpqj2R5oJANZoKHs3grW07PjJx2i3bN
xzUggXVnl9o95qegEQMxUYL8vTiNkephA3mKZvicBRKR1hymgusVMs72aEdKeVDALltk4Nbpohne
AKFmBhiRBblyK+KHdnCjGtPRqQJturlOfE5Qaedzm2yjS61C3TgJnor1EjsfUzvv8+VVZD8STTtZ
/dY3Xbu0y+C7VQ4jaTuzj67zAkY6xMDa0m64FKN0ax6685zb/LDb9LWQOM87LQzfS7PwE60SgAQX
pFUKxPJ5ptFcWJrHMoOjXndFUzy1WWw9FIk6fFnaogIx2yGo7q31jWAfN5Vcj+lwyY2gGbEsmmv7
PaPW5j7RGAc68xQ0aZVeUq5l+xoRLaBPPjmoNuFztTUea/TvXReqwZysMlBKu0LOjrFec8cfYUi8
5NIYbo10At2Rvjaq9OmiAHodFa1+WzlZULedfdCV8b3WkXVK5YaRYPCMhcKfxFb8uEGEG532re/7
PMAvhiWaaTZuPwaZSyOLK7Ad8Yp0gXORT6vtUZ4wmdj7r/+M5kLdF0nXnMdegUYsZzaY5ZyKuP82
la24FFUC7COdXvXZKh6qGQUuB4kRzMIY34yG/rJusl5o6Vmv1WRgVMnU6W1yGB3PdNcG0yLvZm6E
j1ApYUT0SBbDOKOi/DVu+5q56Sl8Gxgw16/fx/YD7+6PudzaCQBGi+lVdjf76lIHxmjUJxxJC0+n
mVBE+9dXarkYN0LwE+uyj1BdVNdWQu1AUhtQyUCDmBVln5WY/5zzff3Fr1++fu/v//nHwHH7vK/f
WyzbLyIe8N6oKq4bidrszYIjEmd/GLY6XTqnaDPfL0XBNW2qaEzYy5Y4XWGV9uHrj5Ltz79+icuC
7+TrQ8REPr/qLPzueGP3X8PPUMkVXyT6HQEEv9maVoiGVnnoVgYKMK51vngRT6fRUvazRV6f6pFe
mz1DzJy0IncN+0OG+DrWqWtRMYmidTeJzcWEaF8CaiHQUtKkbVRToJYiUMT7gM6baldsh/6gaHek
pHchwUwy8sRf/DD+2O5KYW94Y05URlM9szE8I16eCTgFm0N+g52QuGbhdB5hvJ3wEIIGjv3N4zdx
8VUXphlddqqM/jiIlsG8OHYNZ4HO35arypBug3+10MadRXo3TbKraCvMKRvu8bKg0Y9cycnXswh2
uL8MH7Xc78b8EElnB2P2qipk0ylWo/bbrWKLEAFW9YW5bUb/dGmS6MmA9Gr+Vj1V11zu9oygg6i2
PmqzJzOUeA7Gvnrs91qaXtdVCaoGjF+sHOLEuq+N9GbNxm2xWhqn5r2iLsir8B6gxxZKeaUg5Wlc
28+mwPKK9XRgnwrX10iu3838ZZC9L237wv3dH22+D6HdYqW/4ra8T6whiKh0bnIfdu3Xi0ch+YHC
TBdB8ggB74IZ0U07thvh7DnIe2J5HufcK6j1c9C/GEp7RS/cZRSuBkUY+Pi+rrHqjoxi7A03KG6w
jZhQZG8OrYNV2R+1EmSI6sfI91sG1OluMQoK2Ai1P0me2Ww2fHrIfCqevWzQL7KlkQYZeDM7MtIT
UxWQVzpJFjSTiMhCd3ir254CrmKi/hEIiGJi8i9Jj1A33jsJxW2XVeU4RDmqEO9f/lsYwGKyDgb1
IJWNdquDbR5Hf0Ahi5aTQjunSc8jkKMD8S2nGk4Cf4QVjr4sVA8WwwkLq9e+TZp93zB2G3mFob74
Cs8CnTueOqXEZCQ5XR6hvqPeuuAp88WceExazqD5L5qSezKmpb1madAoryEfs/2zh3l1S/tV5YSh
VanrkGlmdsxeT9i3QKPogSJup1UbdrXdnS19PleWcigztFc5H9vhHkXIKzfWiMP6wPnb7IaDyDOX
GS4hd8NDATxMysgYGV53RHHyyNs6JZTR+lAgXblO/PSob8sOvKS+yvnFaVQfjsgFOBBnTfWxEcm5
baoL2VlALSztieNXHO45oQbGR9aER2tl6kxap2GhxFz2ompaYBX9OVQ1b6A8kXXaXckgrvPsWeKB
Kq7TVM9uL8ZDM3w4Et53zcTPij0nlHc0TDxxo3hTq/5WV/ELLtVqqm9AZX2EIp726qWKmVg0VHMb
1TWCtuWMwpfTU9Ukx0EvD1Ze+IWC2DOqLij1o6CRYqZNfOlvKoOZOCE904ZMEFCQVvpcYV6q2/jS
DIptj41Vv8rzk9mCkyAoPy4ZzvPoseprIt3flNW4pNMdt0xvFjQ+rtIrIt5rusnBx0Z5Sk/ruHDo
sbBPGEc2e39Jl0tXTs+NgTtzrU9j9WrN6LXp+rgxtInSB86QnAunuecVGmVBBYmJ/EKWEgqSTpM5
r+Y5buUDDugQ1L12H2eRL7KZl7X1DT27EkQ6FITTRpJlW8VaVX7fzvlC1EfJ2UkYgx9mMKnWvbbB
71h/I0ehX5sVpgaKnxhoprlfcEAqZm+sSxdnUZCzBKbyQVIFCJb6s3HCowMo2VLCQBgQ8nKe/4rX
kbV5gSOuej00/Rxon8iN04wG0Hy2U/3etAZ2q+U6gKRE/2MvOeXWCqRodedi31nLmXkEK2LnS1y8
zPZ2Sv6m8wbBf9R18jBNqdfCdK0m/VYut3g1f03Tk1GmGPFRJ7vycYnNILEDKPsMke4bI7vUixq0
BlzvhE4m9bvaWjCC5sCRoMP0wp1UHRHf9JsqwzvQHSgpYm16tGR0yxC9CvJA0OAPpjU8mrKmbvqS
4raHzigMiGjFRXhhuHphO3Em9lqgBXTF+xHoBWdlTG7UH20IhUHgZoNwYGF1zzRvnigcZ8xH6/De
UgufNICrV1iKwp6CPEqX6SDbYZa+OnN86VX1JAz9MlPRbmREo+zq2zjGxB30JyoIcgI79dGY9iK9
Wzh4GGQTrFQ50q9IgXHxYDTGY2aANmY2XzmP2DRvVDPTCH8XhVDI2Q890X+o8CasGquZyxia7xhS
n92+ON/D6SHlGoqvrU2ZV5+rHAJDd1UTy8us5KIm1YsiC2zc9b6Um/tqPbMgB4lKyLYv3nJN/hxl
9G7MbKxqeorb2Mvz6rLtf3MznDatIa8WtO6eWCDfDCoyfrHHEjvK3D3VrByKW0alW1cKBJMc8z9N
2rl57J6IgwVwUQ6rsvjGSqpoyh8lznyrYRBMT4Rix89W965RYa6MS8CIMlDVBQWk9xJaFlZJY4w5
nsy6D5CK1ZC7ZYzUHQI7jUuAhuOdLVRPGUHyChvkw4qg/YDT8VjM7+TZLqQ6j0qYH00RHXEaeLGE
Fp/nx4bDptRf82coeIfazA62ADKwHV3SgmbY6mU1AJ4R0cO8cIUth1fQ9DNAISMyVKrZuIlGIhDz
ncYlJykSwCYQ38SB5gVfJSwtS3FEprmjt+hxXLQAbMojPcP3RJdPthof5SOl1kaZXVHbmSvrqqfW
W/AxOpXE+gz65Ije+XVDXyypiilTnqFMXGMFqPjaH+0IGwNs0ikMnxXNfhWOfi+hQvWzdUua7M7Q
aXobrB0tJ26q9A9F4VwLImKr3p/wzB8USh8Z8Pk5fCKmqueoVT0CkPe56I+NXO6INr2AgnnI0vXC
RDWnV0ymxjNm9EsO3rHK9cCYuAVRLZ4gVKHz004bTDJ6HKblmtjVxRZmsLYXewQIpdi+VmlHlcpy
aGevdvgjZ+4WMcYpou6mYc+cJ5804zkvSYFKSpp4F0yzujdGk+LvjH1/+aav4TEjfB4W5Tu+vm9t
vDwUKiZKrXrsbM5e20qZqNeCO+NSqe+slK8OpzqzCQ+FkpHDbs5O2L1bK6XE0RDA1j9y1RdVd6J7
70HttbMd/4ZB+5ks2d1aD/ddCdx85FwR11dNpG7dHNWpPIzRcGTW8QSp9qGpjFMWEbqg7UBr5KOt
WnyV9rWX1Z0YDHcFJJunAR5PcB+qN6TRA5LrIVuIzyjOqUu0hzbt9uFsumkFohvMO4Gyx6iMP8pY
niyO+ttbXE2jD2wEQUakT5vk49DAO6SOeuwpLJrPljOdczrzbGmdIdkG8/yisjUOZUMWVb9DJfyx
whqpG7QIEe6JjptDj4s0OziN5ul4URLRXoZUBCaYmOG1FjKwYWbRN3UcQglXi9AIdB2LV96At4bg
jWUXrpcj31tbJ/NQX3IDTcAQ52HJAxv/1g6mFjTYb2OXvBmZ/iQj6SsTFHtjudXyObfNsxwIf9gi
gNZ8of72OpryohrhCRTSMVz8Re3w4Ch7EvoHVaM5znJLzXKdZvblj7kS3jLpjGTJaqcpMdP1NkTq
fcpjHPGUrvqLguQWxQsqJQ305KxzqwuMDllZleeoND3TDq+ZQhSjXOgs+FZZ8lTHs+/0XPG/acZ6
DueGaG15FXZ+yilDV0R91zrzw8BFljvePk3R66yUNNB8pzMwclI/IbsIdZQzzHrW9fZV4Xmbhgm7
WsRzxRFQEZxz+sDqc8JM2im7lNPi4Q0/ouHgftPZQhPT06bQXfqGpyYOuPtStXgvCT6DCWZbGYB8
lrcCRoHWReclioJK13+OZX8mxvSYkbzrmN3qodhXiXrfOepN6voLmDXW6enXONOaoTqX2gLik7nm
/JqrRpAX681Qs+uQjOhwwAKaeKOE5u5UVA/Kar9IKR+jvrrXJsVbtOwRsAWtO8ciZ74d7cY+O1Fb
z8UdtbnQjuPSb0rmxSgnIkjGThactTvjZJnzeSzWR80BZiwyeq7iizFgKG4/GZhextB4X4rl2RzE
D9mLo2UQ2RzDS8YEUgehx0z6OCbDeVrMU6p9o2ZtbxcsYvwDar31h2Hk4IbDMu3PmLrqszSwKUDH
Q8E9SIX0+CDZ1spLmrMnwKif5jfTIUpul+9rqbwlQwTNFVwAdwxfwWmE3DXPnLdmt/6N6fxQLzc6
s1xdNV2YMR5VpR5WFl8aqd8Tji+IIzsbtd9CV2iUI3Z7r9J/KcVvipAgUqq3nJNbx1vPIiydcA9C
6lCkP0eNTyelp4nhKKkX2drSOw7BmiLO2QMErM8mjgJbqXgXQlailbhKXnkGaZWo7sXAYLPStsGi
L+EgqkvJ5fGOSin0SMXTQpMQMJaaaD6KGQ2pZCuyOGKsI8Xp2tHUPucmvBHfutLHc8kmDitbCqrk
Ug8QDsPM4BXKbIFMjvnO6AMeoptN8HPXFixGZto9qmo7uqgqurvokyS6myV+qU4MZNfQNxRMt458
NOfqQtDaz6S4JHrzhG8jZjczKte23X7AT4N1ptkvZmQS9C2yU0+BPVERhDQbL0X+nQyhuifyGPlG
ocCAzoDAK6aCRUAnT2xxzTcgJ7TGZQ6XYlcmndxnyTjsVIfUgaqVG9zLOoY145hBK39FiWWchNNY
D4O+mg+D7RymeI5vX1iBhWLbGy1w+68/I8nc7QdmQbJBg2CFZx2icQ8HC+a25NMa0hSsJ12zX6et
AcZKaiW/DS27x7UPjrBdEC30s5r3bNU6BNLxIIf4TA+wcVgn5U1ZEFKaqrrDIqWT/LZ6i2Nn31Z4
V2uIDwDObJE9K3X9wbjKwPcO5bGwvnMgqQ99WnyaThdYIFAy+CHTQEO4hY7daw7wSXO4KTyHA9GG
0zxnD6VWsboUlrqzHEYhJn0zhxUXDHfWPH7S5E1ruWQU1BiP64uGXqJX2hhMOinyRR0TnIT3dQw+
0u6q1xLZbI9ciYNn/a2Dq4Ym9dOqJxMUYflQ9QsGErP8Loswwp8csxbTMz0S5jSPk/mTvrvJnRoc
fBbT9TKqDpmeCghUmWfVnCAXO8LP35a/y5QDVguVdCfztvBanDRTQp8V7sa7zhyOBtdsssYChAAa
+q5u0u/Kxzxd6qj7yAn1tWKh9mZoZpdXU99VcS7vjSjh+ITDqv4BTvEzNJlASNOGSEMB7xyR4V4L
EzAfwd73SXFe26qrfzf5R6LFKWMArQkcK/PaGlsnDOSrXsj+SPlXxNk3etGJGfpSiygbH6VOX5KY
gKxZzwIkT9BPinbos1HZUv5+UecDkZDvGnruvdkszqEwCbgAcPFyUNanIUyeLZ62c12N4bnTh/vE
FNa50SZKtWLtmg0FBsHZmL65gHDeGwC9rwMq/ZHRg8+ZENx/UoVo9Vl3N2MvRhzPlHdkgWPbNeFP
VYnep6IsXsMCla3IQ/WsSw7fHdChQyIN+cbfPlPE6Py0u/qpYqrwrZjmziU3312iSDMviqCgCWKs
9c1JIaNvn6qp9CmudvU2mWl4UBsN/j7zbgTI1j72w6cmapLolNC6Sq8yG6oa38LgAiFkTuCWbDB7
q/6B62z5rak7hegcRIzevOlKY7ocfuHtRDkYR7wqr23DsNCebeeqqI9RnmhXY9K6uzhkMqQOzyKj
UK9SgHzJpNMOG78N4hGNBmXfMBlqGlKkGjEOriu8iXJdwzU5JoSUEgltdxeRmxjIV+NqPUz1whGE
tHiuANFel19JK56bkbWw6faIQ9AZFR6HVn5fqG1mtg2JVRgeii54oE7Db8fId4EhhC/uoNleV5Tq
IekXbkJxhVuqfV/qsXmJI8HJn4IJexjCwNrqmedDM2+MCc6LhiNf+07c836BiBdGP6M5NjhwHHvH
egr1xmFu1+zUps+RGzY6RC28sh/rPaQizGdxYZ5WMK5NhAFlrsjqwp+apCl3o+gpBov0fSg2b27h
GgvVyZOZ2J6dOHdpdVIMdsNJZyelx8ybew7wXf1ilHxrJPAY/Zoqc5tQLQ7KkHwsgOB5GceglU50
NusO5krVo0GCUW9QTFKljdlXs+8q0iFeoyL1lEi+Us/8W1QMn2SPRlWMPFRddNdVi3qwY+sghsyi
5ihqcNXgkGsN25PDoEMzxf5Xhrc0uoaVvh+r+A1MC0bAsik9HJmjp+OH3pmLFZSyfh26+YcCJXIv
FHmVxHR55ZfZNQGhE33A58m1RRG/DIdz5WStrxOKazBP8PsmlcEhXJwR9oU17hqubRHfRs6ROxmK
WznYGK6zcHRX9vGLXtfhRRP5tYYGvLNKPM5KD74ZmIeb9/XwrQNiX0/r1e5Fds1TdGOdQratTDHq
eLAhaMM1zPLxoNZEmodmB2yqDNJNxV0monIRBUea+pQbGTkHW+9ZgXVCABlvmiQyiReoVDUsM3UK
CaZ71vjoVSrZp50WzBPCDY6gmfWliQ30gsZGiOQKUdhvdTlFvyNLMEyexx+W6I2diob5aHY2UNlk
tdEj0u7qANdwExEDNKqUYW/aFY1mQ/IErg0Xa8TErWS9APNPBbyoQ19WWLPzSTnFg4y/wyOp95ik
lju2H6I31YjlE8DNcUyxXHWcwzY5ExjOXDdu0800nJgwhjqTrs8slyVtGhh/9fbDsbT0MFs0la8v
C8BgV2QU5kw5dEgtLoUHV3Txcq2Cr8uj69J5rLht9SmGoXPjfJuwT7p2qOORfUu/Wmzfpb6Me7g0
9RP94XuK9ZByYRLftNokAqDQfLektHy5KPy5Xwrss8MgjaAYi6ttYjMtrVy5V2iqZ5/PTDfp0mZf
QrF6lHKksTsGmoEIo19Jx95rRmMG7CEmNZcyp2xQHygWUS9zUkHoFUP64qzAXsiNc88p4/jQLZUT
GCT2d8NGo5HL99xgu0dSOPSLznTIYO5jVKxxVgp4KJ3J/xRW8b7C6Uf/W2quLQiFhQ7VyrmSQyMP
y/PrOm2fbaW7iyta6ovN0DTPcdXuyzz7nudreDZH8dvUUDHsNmDGgw5bON6SKz+4rGJjUM5FGDbe
SjERZWdgm8OlJo8i8Eekve5O63LVVPLqZScbfxhLorhReB/i992nKDneoDCT0X1FXS+2tdqUD2Q9
llqrOxMzoYEhhKw/C+VCP4vmcVskhNRb8qzpOV0a1fZhZPN94Lm2jrKu1eOs4lYGr3Qsoqn9jDHh
x3BoGU+zaiF96qkz4Qud4juarxY/1FKv6tXxGJcant2WuXmbjs4HUDbUSBbZME45pW9POWCVu27m
jsp+tYJtSZESZwqXIUrezLhmLJ7M9X5QwJ2oeulijF7uCnPbEODmsRwhx5DR3CuDkd/CdtaYhePn
hd1ybcyX0pxCJCFMHw3wr2utlz9jmTR3g4UhvORuHQn7zo77gLqI6sEyByqH1BSrgGmfOkBRd6Pl
1Htn0MAF0eF6Lrd8zDz02CjHq5o3gWqP9ilrqU9DEAlAZKt7haUAkXlwW4NBpF6jR9lDRwurPmPc
dep7wElPZjurhx7L2J5CDOFxTvMbM5SeZQ0/5ZrSz6mrmIFrE5oNe4TQMypK2OiL8xobtq8Y40Nd
m0uwJvYDHnbtRncPnXPbp6wZqliVH+IorQMTekSFi/tiZCrvUDoMd6qNWdYG3a1H5LKSbPVSIPkH
tawl+qj+0fX4SrqiwMMZTRY2J4NNwqREF+f9HGKBaVaW3q9PyIhgnFrFBYI2raxro1TMXZ+m+k5X
wvSQFMwd1p4mk5jaPj8ymT+ZSvVbY8KyOausazgmb2Ev1ufaKmPsLY7lM2E5G5UavjKoay5QbYxd
jeL8GCbWuS0twb2g7wM2d/U1ZWSrpZJvWdOwdUwAF0WyBprUx/sZu82u1LTqh1l2LscsEiJr8Yy7
XxI4KMGH13H1UBG7IH7X6t8NM73lelHdWtpN2o5ZC14t5Vg4KbctlRBgnw7dj6XoryJV02/aws0n
o5Fl1zFFO08M4c+Qn3SPd3n7GNlA1NqqtT+W3CHko1i/B6RDqAX5Szp2L8Y4zzutQYUU7L9u00bG
nWpJ9dgpTI5KJx2ueQypJXT67imK6Qck6lozhdVLv9edxyie199m9Iv4GOWQMwPFajHinwqmFfuH
mG3lLZxshxlPE72YRcdBlSPfw5iYipuGU343jHly1OekPs9xgoutALnc464qHP7JxpKDZGvV6QE9
moYDpy+IAK0DYD57+LTR97vhrmvU+bNS7N9r15tvCz8wzo0iebF1hSNLS1hzbRxW4cia74Y81rep
sHlWYlPHtAAdBuB4Q1C3JsAcRoR3zW2rriiIGVIlP69MiQPqPtUzvDNxjMouvdjA/WgizVeKL2LH
72YVBSzN30rAIv7SkQL9+kiZrOyPj6b/8Xs86Bw95oz791rmR05d1nlQG3JAgJxPdosgPiyyCUK4
BXuc1jXQEKPwuobdo4kik8OUKS6WCIegyqeJMVdXbn1rOyjdkZ+Isr8V9dIzRNdQ4xNaMmbGUa7s
aL9ZQ7zK6iyz7xTaBKoAq6lzbdgNWJv/39qKN//yj4rZI03fffdv//qnn/nw2X/+039wHecg/TD8
apfHXxAL+n/71z8gDdtn/mf/8F9+/Wc4IUJqKi7a/7VlePsu/tt/7T/b6l/+S9v/+ow+/xEZ8udf
/8s+7PxN3egVnJwdCVpWUCP+35k7s93GgS3L/kr9AAucg3ylRA2WZHmeXgjb6eQ8BIPz19eib3XX
rQKqgfvWQEKwlc60LZERcc7Ze+3/ZIYYuv7vjmsLh5sMCogr+Kb/KR8Ge8tXIhA2/1MiDBH3/8iH
wd6SN28gayYlEcuY8a/Ih11zpWf8N7qG4QCZc4UlLN2is/U/qACkNXWmRrcGe1ibnmmmAJU1vAcu
Rcbr2qeVNemH5LLbA81N9/kMwozQxzi0o+HQZtgEkNdhWHQNDtvt+CG8fnoz0CpufNE5RJUNMEhc
Y7wxoDxvOPRhHyrAsMLPwcVFYNiNy9CQZhp33NSphNnz1Rob9cYupJH3Ri82r9Lp3WjaLzPRDayd
SXYgD70iAtFU8hxXaGlHCwWQhgPu/PvcuP7F76flEk2B7moUnant3WpW/OjpRvKM9mYiowQzmUyh
maHNBW0xPFaSpaInmUrTHFQ2cfpklUmxkdlNWftfXUValrd0X6pNmTCjl0iSdRAnu2/YusTidn1I
+gpGKsi0SRPfRlHFSWKo1THuxa2KF7xU9ZtDMsoACXmnctKtO9D+UWLQQoFi7dO4mVQN0tZihsQQ
eAEAuBlI5w2s0jv2uD/Bge5KJnSqsRrOeu4HJiCCdfL7xQSCQXzVZ+nPP6VMEZKpDxX1CBCUQEgx
J6+tuZx8oSi+rdo/WCUQfQsw2mB5Z/quHY1iolX6CWFAXV3mkbFJnsUwmmjnmCYpL9mtueTEumSg
RFEEtxWwVj05Ty17N7sGm0KSTZi4hmNmJWdH+2Sq6+19HfXqaNqPTjFdUHv9cEDOA7uC2A2zmJSe
a67jEsZfTzL5iXDFNmsONVBz5EyCHqVynvqieRF9fMFIgQLM1Y9j6993+Oy5OCCjuXW2FbURw3uc
6diY5blW38kAmXGaHbVxVbnKqMBFjHPPKz5x5kAPf+plbKNacPdUEB/xgpqoENPPkJprr8qBxxVn
92WOZQNbCrw+puVpZFzdmZV1IcVNorOw8K2TN7wzyXYPyMG6iNXKmJgLgxqyeixSBXGNftYox7at
msLCSoHI4jfsy9dljYQtF/9zTKjLONk7IK7yfGLyKaF/NXlQ2eZIoogBFRbyFQIwYkruEofmTURT
ZzPhI6XsbdnA0Y8vZ8KRHJq+5l2NIXIj6/69qQDxZ/MJwtjfWhG0WE34wFTbv3PnXQy7PzlrlDeu
YkE2SnKwmgGFggPPVqgnczwPwBWIQsTo00qEAMq/mHpGC2W5NqX9YKXZxHgaHZVew1cRot0mk33R
Gtw8KQXXnBJjpMCd0isLQCmkQVdl8CIFgknaAWc56QVNTzA04iDy+Is1kkxJTE4LGRqdJ3e6nB6n
1DFCNWnbemj2Sxs9p239xzBR5y29c0kmix7E4NAwWeShSacbFpyFhB0xk7nR4a///TA3ott0tFEH
xK33ZMNMWwCJHKXfA3KZEQulTgoVwahvODPeO+tn+hK3Gyvulr0j5BREXgvSm+4DLRqaoD0dyE2V
au6jgzkdnScu+mRSb5I4uVc71uUxTXW17WSsXjFOzatKJDn+/i1CJAYlsX6tTJvJW+eirLO/6ycn
McgJNSMQMIVhbm0rvs7zRBRj/ooOFRvZHF+0RFqbzkV8PxI46JppHhZtdlMhFNo0fbGGPCMsYjLK
tTFVTNi90J/aRxitJ1ENTwjmbpBiPTVZiugcJ8PGcBF8QFevQsk6hImZktPBNl0kcAwmDit1SSLy
CN1qq0cCQlyX7Jyquy8S2Qad3+0IId6nufFkwPzbArQuNk02LiFAHhexxPg0FM2T7lTNtvKMnCEZ
tyY5KckwB8kcf3rJ8KGyoaW3NQZzW2pEmNfwh4VxqVLOzHZlYcGTHGbytHf3LI1/9D5eSeboXByB
JWUW23JV4Mz0eoOp3c31gnlYc5j6suqFuG8MapMF5foomG3oT3Bm9005v+Bm60m98W6qHJQlt+AR
aioqgg41hFaNz2Npvk8AeYOW5MHbPDKSh6yPT2Nzzpdx/ohE6e1K28KRoKE1TqBGb+26Io6AFMmp
ZAA7FajfO5Yy1cTz6fcBQoiKlm4jdc29SYvYIF9k/VDoNLpoNZJ0uO5c1jgwRTHBNys4zkxc5rA2
uGcGjzh5tZKex7G/2AMAaGdFQddcWr9602HFREfsEPsuLowb6uWZ2BL30TfeydNSz6PKiodJ9496
L/Dj0SNC3ehG28F472zPf/Bz3n8zsY294T7l8UqwlrCsTZjW3gq3NqFcowto9poAfL2sCOxuhWEn
Kxa79CAVFApedulOHTU+cMNlcV47fKQDNvULYUBeuLh2UDCcImVKMyhSypRD6dyc8n7IwkFgKo+o
z5sArCPd/LK5sQtEcFEm6YBH8JfyIn7y0+ariUjx8K3k1a3jNvAxKoZCciwhhrrYSZVRRxgEvXJe
eJp+seIrYHzQvx0T4Li1osfjDAh5CY2c5nXFeJy28iwviRyGkx7XzpaTkI8Q141OY9JfKJFnZLeg
zkmvL8GNIkKHUvnqrkD0cUWj21gd5xWW3q/YdBPHhGsBUjclSHUJW52bbrjxslowPB6+Hc41uWqf
LOKxH1m/wtkFqJW39hqr6+sbYNjRQWr97eyTTk7q5Qp4HyG92yVkcNSKCfOqLrnGBLU8K3JmRZs8
GY1cLlTp2aFimsHuqqnT2grY5KMDXN4AM5/Am59X8DxxyfYZlJF4oPp7npF7fqQrqF6rQNbH0BoO
GM5xF6xA++5DdsODvmLu/V/ivb/C78sVg5+tQPx2ReM7sHxrzD5pAzRfdiUezBWkb65I/dgHrm+3
mJ1W3D5RshQlNgj+UQfGX6xYfqNv1ROS3hXXnzev04rvb1aQP8bnfsvUpwwzRATHagX+Y8vmWIEC
Zc0D+H3owC6vIQH0E7zLsAYHEFYk3jqyBNw1VMARzNagO2d3xO+OWyY+SWitMQSsSkbgznArJXoy
2F/mnd8CcoXugihae5IuBiykwBv2WPTYfZz9A+n2L/kyL+k306f6b/db/vzfcui3xPmvz57qkj//
zy/5X/+j/w/LLCB2VDX/e5W1qUE3pcXnv/35+bePz/Yzrpf/Vmf949//V5nlcWTWfYMIIIeckX8u
s6x/xyFpwV60HBvkxj+VWT7pIr7N12Mg1C3H+C+XpolLk9Xb0nXHoh7kK/6VMsu0zP8J7jOI2eSb
MxC2KMIo3qjD/smkmCPdw5LBPMjKhmXjOJML4li8eJn1RMxg8ehhnwC4sojLmCXzMbVJJrVM3Et2
QnEWeVPNPTIkCOTFAM08x4utCjpBNjcJeNf1Q6Rx5SlZ0Ir+PmnNqPzMVr1nykifkvWB8JwpZcha
LCjuhfhZRKFtU5+gBmdRBXpc7Nextilte36T5n6WFAUNBcYVAB+2vVWaazAFGKZ0DgWsoLVFfzdP
s3fJClQ9+nCccS+/RwU9Kc/sxv3vp1aUhjUkRRyBHYOUXmgYltx34TfOBe9qcWcqCFu5AOWRN1Z9
IS7sVOlut2OE5+9BkuBXE/UlUb1zT94zMc/MeAKTf77jxV4eu+5GF8ZVua71Ah7qrQGmsWAM2DRj
1NOu8W+j1mQ9Y5Qr4Q+h7VxQuEEXbPHPDIhPvI+cNeikM/UjX9ffLhkrTefFfBOpJL851M29D9Vo
Y7csDJaLjMOx+uSRHAlwJ1EHG0+WIXMsuc+75mKOMYj2wR7xd6DDtjHxpRY0HMPmTXK+VqJi4PSI
JpTf8HMMlF2xrKbrOLtvLntrqGU1G2FJirvbJ3hPkdHRj8s/YfmGhRlWyWqS07s3r6DuJXym2MeN
vWeugnKSPAGZsDEjlx8aMzRjOTOrBBymOsK13KlAtso5NxPNee6EupL4VB+Xfo0Lqe6Bm/mBBhrp
vvCAX/cM/LkOXFWslCPlhSScUrPQ7gpKQyzbMUKiYmRzjQfHx81Cullgu5AJrKI52S6O39zXT5HT
wbmq6Q1WtpYiKHBCEBMPSFpIG+Zi6JE5Uwi1RzvvvlY2Ajmc3b6YbSsclqTdSLc2wmgECrVGg3a2
XR31DoxwOZXTtjs0plsdciAKxIqMT53W3CepIUKFIHFb2f2DTEH6SkqhwI1mLNENtlHGbkT2kR1W
pwDKaOkiyiph9zOn2MYxKpWh94l8nrL0JEeVIiNzk9PC9BowTTPtsnW2o+g3jwh1yw/KXLFJszuv
dvN7FqEDSPz2uVvnPRPxBaBDYIvryjQJaUc/bLbuGUyXvBkdMuEzTIaNsJ6FPf0lmv3WQcP1B/bZ
B4WffEZt/i6HnnlyPpg7X/fMJ88sjuQoHdHpzk9Lm1lnv6vlRnfyAfUAkghOxhYMNbd5jCZSAqkU
Whv4NKZsgrR8dc9cv7sXiI899rPr71OjSc1QNKArk47QCQ/+lcpdXrE6Y/AmokNsMI1avExjV0aU
AjJBMTd0XZR9hK3GXXY/6iBaGEibOx0StWJJ3elobsNZFfKGKKLmxsM7wNu7bE29fhgSYmrmVueo
NzfzsUinZbdQpmp1Qlt6dv3QnlZHIEAWbNTeNxdiEXpuMT5pxJsy2Mn6HW2BLWG06mKi3blHQPR3
IIv4I67IVe5dDlXtEJcbnZDiqyytamNVo31X9BgRsD9tVDRkX3pldJsKwdqd0dTRAaBOyYFdl3Da
Y3nnDZ+ObGkH9pLmaba4Txky7J1Ds+TUZw5YfF3Z2wp7QO6Mr7HrPcpmHL5l88eqzaO1uPWrN1ol
jpZM+zUgybwqH8qBeqVAV4RaqviTQG+JteYng6Ye+HEZPRalcncRt+rN6OoDTpn67AJ42dI2Aa7G
8JUFo/qJ4u5esvS+SgP0FI5CecFVt6vBuN1MppVsM1POl7wteMt0mD/Uks/N+oCGIwDtWz06tOlu
4jR/oZ3OoAQpEJxXwPUKZEzoGBpyj1HkN21hFDstj2+bpCVOmeLsiNy5CC3Pp7yjaahN2JEWTR9R
SVhqrzy74rovnyuT5+W89KHvIb4v8SmLsbHOjAoJb8/qC/yMfKeInMiXAgvCnLePiC43jdWxejgm
hPz1owjo0CpIJynKL1U49jE9CdXFJzVVeMuHRe4wb/Zk2+V14JPDh3qhn+6sZUrucGnLsaiv5JDu
MMTWVDel2ihUkQwbEn/9f3holoEpNJKwJk/gIixAwZR1SRgAbOyRhAPwV1/L1F600dtPA5J9j04l
nRZJ3HcyJrwfxJB0TvGZ2uO1XfzvcSVRghU8jtG412MovL1mP7QEFE9NGqK6xveUrrhaRRYiYZHd
ootDPYjHIVe4YufyMGZmtnebakKBQah6ahkvVTefLAJOfQci6lK/aDk2B7IxaUdh/+q89i8scdKU
lrk+xNwBmScb5o0sAZi8qeCz0CvSJRgzD5V0i+M8ypejXfB7yz7/MUCjnbNyMraJyOsQH0BS9IRR
FVn5rZjDaPhCfxhAkpRjGlsfKs0Dc1otHOsCx3TD1dyWlcfouirvxpC5pIu3oUhfOjM7LL5513eF
/0CeGHC+yJ73Xln2CFTKkRILJAwIh+X296N2atu9j/wtIE3hIZWDfrRpe3ayGsKqB7BlMejZ+HLs
IU91YeH7y95u5mQrXNSmgCIHEn5Fey5nHFqazrtnGo52q9CXzYPAqh0xNKqM6q5YjSiLME51xMLo
kBnZjOoWDQXRG6NxsfrZ4jPbv0hGzvmS7cXol1808rBQoDm4dUy/uh2nAkfhW5vL/quDg9inXvuW
t/0rAhSy3TuM0hjmp4eIItWYvAfPZ1bqSh8fOxxiIHyTd595NMUmP2reNJl9zvBmxtpPt2gP3hiU
uYBt/MPE75uQh3sy5lhyvST6nRd54iNPXQOlq0XuUz66N35SEQWvWczZ/X9gcUjURRTlj9nN2Kr5
xvaKap8WHcZy9xiXfr6Z80wGteKgZ3p0hSzL6Nm+Mu8cL0W7z5Cm3jLRYz0UpnYlOEyFFNfGfY+V
3iREg/bB1VZtEaY5sD5N2lHogrzBWAIxor73iXA86Xl5NhBFhTi3XzEr7WZWyq2FtIRE28LDi4SY
tZpeOIDMq8luIWADBUDvEkDl2tlr4sgzJ3sr5GJ1cJDTjisnVPYG3xtRHwx+izZik23aRiyIRTfV
pKJN3w4ll6/3kjI+ivpAqCCeELc7Cd+yIYkhZHiPm13kpMwCUaKC1qFVs3GFONfmG0zFCOSBqh3K
FOdYrsBmDUBNYEDWzsyb4eO/H7FhdxZEO41J6wBDUloTaVwt6ltCyWmkyyo91zryVmWR/ZG5J9Tl
JdMEfmMNUcmNXuJUqdFzxYRAhF78LCr6+nSBX4p19DglhDrHtqIlgcYKHxSE7LwKdZlBnJzro6P3
chc1toXHVr9mS3pZhCkOlShHtCX6Di2PfqHSh+A8LFAFZL4R6wzSBKPMigWzQqj0PCJ9MI3i4o71
qQNWu2lLLsCZI/R9DtQ6UBj/aHviv1T0ujNOz2BBUOSLYfSODPWRAnaJOvoJwASkOWLT3g06OJC6
XupQczkyD2Lo79fSQic7wWvXBd08J6IETZWgXmAO8AF9YzKdL6Okzta7qb1bljreuy7MXbc235OM
k2eHGPRYy2jHSFNDsdMuYOqqT7ouUzjnOeeSEqqAZR/NwvGP5YyRW/nVeGAydDc5zR8aiWPd+IGe
TFoIl5QrdqEt6rpG6MNQ3jQMiLYTA4Kg08ztyC1AcxnfdTVCGNSBohie+2mvvYQhtk853U7DaXMM
Bu6t1WjyxmJNH03+FXZml59oQFKFszdnyJ4CRszRwnDYFDoVmL03ShQXoxG/xYrhbVd6NOL18pVQ
nicBdtTpkctiAp0xE+zdHPGUn3c1WTE1omjdeC2Kac9wESaVz9CFRWYzd1jHm3YVjlkxHWLyQzQr
ZYwwvnRa9ihTr6JGszdGu+53yoIkF//NZnGJEv0t6XwrrCoSHivqHoaGzSYZjE2fg7lIF3VhUfnr
TRnq/FJxdsqGtxxMiDXHbejnFvIG0aiQOxLYd56MAWmadmCAoeeCqQf7B9PbcW6JPW7mbtvG3MLD
gGFywJBcc9uHXWuRo6XHZC9P7SnSSui2C0RHRgH3DicxNTkiUML7U5DzM8XiqlgeS8871rFP37uZ
ATUIklaWa0UOjaiKs1MD+fEBBdpoYSbyyKbkw3YN+joKBXNrcVUarO7EZ+3YVHvf5Kimuxt74UBD
mZ7PknmRsoPUN7+9SHyTJM6bSLihWOs5TyLVqW79YYW6+tirOlCvruNt7czuN1UUfQlCjaBBRBuI
+D/N+u1iLBVUgsV7roNV0RXxU72kLKHf/+kJ9GpehDpr8Lme4Dm7BIcMHSwVOdWfRUrSVzvv1UgJ
OxLmCaVO7W3lvqjSKDfQfLknDCaI2AU8q9cOSMjQU5ZGAIf8oxEkerb+fBSC2aNZ4gfw7ZQDzvTG
nrudRFmDV+lIQawaoJFFmvPTEdOcR39jrTzMhlU+/D5kIlf7eFGAE9fn1Ox7G1cjyGqZfXmsImNf
evh4kxxtH568eBeXA11efsYbObPdZs7MNsxKinNlNblO1JdFghQkv0oonsduSK51UvqAY4enJufa
zrVv2IBWmLFHEIR+0cooOxRLs2y6DhUhx8kx0Eq/3NLSRqxUMkKx9NdGNNptNWu4p/X4rCPJ3Go6
rhAfy/0wr7EYTJY3sW+HmOjac5pIHfXb3B+xL73jzcQP+mYTYrj1mjKYPKQ/UuRPRVp+T1r9NnTT
I+2k5pDoJirQaiSIk+A+P1rogWAIX8ZmT4ORvWyi290n5ntpl4+AHk+OoiDvXdZmStSgFuVVE92t
Ny5vsIf3bkEym89sN2thMFheaQak5ewYzCvWKfmWFvUdLvitXbwYtl4RrCX2bPZ0ggWbg0Si47nt
TaEgOaUpk8EJX74Q2ChpNKmtkdA9XzXrPYL2FjQKkWTLvu3JRcqWW08jdaDUYyaL+Yb+OVmK1ery
3orcFBhVi1d3tC9ZtMYvmNMVq8NHY+afWou+BsXsTi0TIm5+Eib/cRPvDaIAwWetdecoTl0MN9YS
Q4WCmILFlG4Axis+1PCmAJ8EdlE+ljmNZzEJjA5c3piOhDyJdul26y/Vi9LZMRshMby8L0006V2e
fbVo/2MiaVuOU2P6NlX4TA1j4/SwT2yMMpboN6lfwdLyb1hazp6uvUcZkrG5dh4IhDwhqTmvxoF9
pyUfsWWGLAE3GQRXKBF1so01gCQ9M1gdClzQNSQm0WYvcJgbGcfFmOvTHj4GKtG8oSCIDfcTYdFn
laWPqeoveY1kaaw2tdWaAY1tBL7G8IrC8aOP0Ew0Vf4HWWN8JJvucYjVMbPn76UuG0oW8zZmM2Up
RaJAvq4w38keip8s2Cx6pT0RfRYHGpxhbbQesvxauEaCcBtwV+73Z6uGapZcK3SXKkW7GlX3eWd9
5avzUqHiCAeCVPIcza9hfnLVw+DxhxsliyPj9Wljzc3tnO5jBu47u20bkljBjMAL+iPTZMeg6cYQ
Gj6sgqb2SguVFol1Q/wzZ5q21duyZaEjj7Wku8awQm28wj6Bmnz0M4Yq60C5Rkc4yvbLtQsw67Ye
oCT1D2brXKpIoTB1SFMH/e0lFtVBzzIsR//FAPEYj+pbNegG0pYpmYjJa4vPWtsRU9UZ7wTAFhvg
7IHHldr2t0TcHb0lhUaX8WrjOcH4M9pwI1IU9uzM0Ly/9GZ+kx40TqvIUEa+wtIsoOwE/jLv6wYp
OiuLmzDldcyXToei1KuX2I0+G6J2rccpchGWyrMN2HrLPcLdawFfEsMZ0fHdnNnFDtftk/RKcHHK
RGs+v4E8QsK7AM+yAfYYFPH2Ypx7Xixph/KHTPZ7uAp3fc16UC0s7XafBh5bztSyO0VMft11zt4w
MdRm9xA79lPtLLwMnbeEznqBZD4gTWm8ZSKaUC8b6yRMEHLWPhQVjbbWsF4M1/xg+Ny6u3RKiJfl
+MagfHh3JDyD3HcC49RF7D9+g4EKWAMWvb4Kqrh/Skfjdcpf++QPlrN7x8yj4C5r6T3GjOgTf3qG
TXaslj7eZrkfKEx4FGdu2LAeYCbLotWG/IK0USKSmb8SfLg7xwWAg+7uvMxAgWbHMPfIau7rntNR
a382VnvVJfK4pQXGExnTCUH2S+PKkA7PxfdB+RLcdRtp6m86EIU355+uOTM36z+8O5X4h86arvjb
Aulh7hgIywZPqGFarfE6zv3nMKd/6n5waFo2fxa/5JrBKucZ2iG25o+JhXa/8BqbUACn5Y8eIx6B
lwX31JKHwTIRSKvcwckE4qSKinOS/smjPN9qqKDptLZNAOUhq914Y1YEMJtkE8I8AcXWgO1f2l1s
Si6brgqcwuIAWtD9jWqflw5lzm5mEK0M+W0gBmG23++S2T8U4/KVaMPJzJ10p+Jk55UVCQLcDqPz
PTXAMKqa6t2kR77QGKh5d6EsgG+ZJ3Q37pw+V7TelNgDqcr9cYDYDtJAzbiv4McEvrcQxzqtv47d
vzkrvRViSatydkKgKoEJfgzlSjgUQDn6+RgNvcWOIRnOqpjdRXvVy+RPyaoAY9x/E7XNeV5BV6kH
qpwh9TeRSyIKivmN7h2srr8aQzMElU5KpWihxxqhlObRoOFlO/I79kzOU0Mxbmrp76KaFRlHwH4x
MorZ6a0w4TlMkBxXg+fYsArGTRSwlhJSRL/SwzY2kpxn2JyfZZNYIVJElnOOcp2JSNZ+yubiokSy
79t+7yREx0XWTUVocap5NEiN37UlO7ElTJvaLPkRGQgGglbGsLwxs44ImMGwNjr3QLtIxI6GB72v
kcKX/jMizGdkIHdjXY1baWEXNJ0rbR/gYVFLaKfV4YcgELEpLoaAHt9CnGwWju7R1A37Mn2Qmv5k
WXQMmsx/jxEfc6jvLwi1Lyld9gDVyr3KzUcPlaxSFWObnKjimC4iytRNnfirumn50GxKA7flYu2+
aZm8m4pSLFk45Jd0/GbN/fbrP8xO3ioFmxeUyZbLEy4L7ch4QDSl16C4276Bm+7cVExwaJ89ozNe
w+D9qyXVSSvRfKv2Tac/F9QckTbg8yjLi/FgOQx8fURDRJYdMpChW89BTd3mTtA4OrMDKOGpZZd0
K4HxziCQTDyNY1cd3SyqT37m/lSV/omdHMiagM5lsEQh/zA5CSz3KUrODUfdtbcCL8Rpf2yXW6nJ
LaTPDE5MYkQSzNQdisVtoxFqQjgSvpk2w1MDqXiDEy3bGHMUlnP3yA0178YEWXai3uldWidiJ2+r
RUZwxnbKHli4vF2iSRZh22KEU1M6ONqj0NfDvbmz8Dmk3VudQbmJp2jT5c6rI/tLO8VsQpJRTTKV
F2e0byvEiLtsrPqw6HP7Xcr2LsGV/8gWDWyq5v7I1uetBo54XrxiGsC1Xjr5g55GLwiBzXctI50y
kco7YuvJ3rLp0/PdG+7WIejIoMMuiKFpnhfSiyEmvxk5N8HUNYKVECiAr3mPeVwco1lcueVYvpJy
1a9gdnMRj+37bJbvKE12SW10z7rTN2c8KBhq/PGP4UobixEZW7HZzpeFFecxSsWJ42rzjrFI3wki
QfdaCzJPG8UjHXMME5ytzELNu0Zq1Zlgs2GTFbnk6zHdu+6yXBRakUcynYH99P0B2owbllJfds0S
T3uXERBK+gnhPf66rrHYYSeaFkXaqONArEgokiXdaH6eXWIDlY8JmdGaxup9mtN638Bi3zUraSG1
xm5L0uKpJmvu0YmkfVF9exP17UuHRPkDEhPXrWkWt01vaPTfx68SzfmCWuXdNrV6W8ZxcWLwgn6f
YA/THa19ZGbQjLRWXFLGcqCgvWuC4PZqIngJCjyQ+99Pfx/Q/8Y46OpxO7pXiwr1ak9pcTewMt9B
iBSh0YIj/30O2XB/QOvdBv/424KRbW5x/WiuunEd68E0Uqqs2RE7MdS8/CksG0nZTknHxmltU2fl
WjrUdkUR5QAbOK4aAq4MKEzOBqvCM9nEzpJevcXE4L9ES3JNAgr0XbQUFudAFGysmwCGIoFKjawT
2CJkzCy8ruwESLBGz777fRBO2966st5miZfTmeEetJzhzrDaSwrI6EyjyL6Lmwkav7NQ6C6NCLUZ
b4/Sir0deU3oJHN0nYGKchgcYON50dVbH9LGc3YzIwtnol/PnXJwMFtv7dnjMFtFzh3GN6durmZJ
/0wD6LTt9EhdOSUTayzwGvZQQBE31Vs966atO/PjWT4SPmsN89Qz+b30osW3FKNaK5cU51iU7yja
+jCfvOyK3Kfda45YYPMBu6wg3xsO5pKYKdEeebdGZyRBcR8vP0aNva/TnGyzMNjjPnG2Q8HxRBE+
H3jNgEsqSuiWln/JCW+2Q6+3l77VLy1+9K/ZSt+w/iyN7n6zNO0IfqLFihGE98VdntsqUzTrSNrB
M4Dnwp+XN9lV2o0ZSX/bN6hObbamve42d6CnoNGMudoScvEmV8utLhfzMtXUdjF8nKYz1LHRTBJl
lbZXqTmfSrN9mR3nncJr1RqTUIPDpH3RcbFWtuzp9/KZXF5r3I/goJzTTJrS3sU1tF2cJQ8cCtdb
6ZY/82SQ2QfMc1vzcpVIslWBaO73YZpne6P6xiP/ANNipWNJt5n+bczYOmglWoJkoH/fRnkXHvQm
7e4Xqe61+IipcEuHa34UsD4qH5RSQms/MHWsjV3UnNsNpP3oQTfto4aJNLQGIlaz2OS100QYG+VE
p9TakcEQ3zlDld40sHkRVacRYAbfSW6ZiA5nqmOMIv741+0QIbqzu0va5duEECASkvvm3AwMX++2
wsJjgkOrB1lH/lHc8ooJ61alagPYxQMflp66pDzjdzrm+SI3tk5mi941B4d8m8CLk/fZ6S5o2XjT
Ckz9Q/JEt7Gols1sIYXw03YOC/DR7rDWUNmUbxmBjWG9Zph78e3Ae/tYTWt9qCVXJQaKwST+a7ha
nGKjK7eQDfqHxKChM0zGc5r78sMZYiOwDTJwEiPxQzWWSPBHfxuBANysl7KMq+cFPVeUYRjTqh8v
Hi7YDfMwUt6+spCwG663qWm1QB6syBjJgXKoipmRT0+Nqm9kzHNLetISdDGRMOSGvjidduPF/keS
gS0UFvCOtTFfFdaLLjI0F8VwGOkdrCF5lZt9droaj0Vn1vQhH2VhjTuSdoHqOsCpDYrCsdMvzKKR
4eKmNPUm+ax5v5HpCqK+D2JMmkM1TmuGCkzYnB1hW6n8qSp5SnPlcixi4IyRRx/JxhyHRMBvtHRn
RvahqvKJ6R+R1FpJ2uMomzOT4I6zDHKFSL/FDuffJlp91nUN8lhMPWVCANTnVL1VEr9zW7uBldCM
nQyUyUx5nucmt4N8zPJgjWooK9LAIh/0eD6c0MtGdBPw6SQ2tlJnefMxG+rtxPxVUOx0ONcN4iBu
5rZnLJioH1MjAbDxr9qCprHuRLc1NY7HqsRGWH6abfqCi6wnTp5WnO8xW5jHv7JN9a2rM9iCbJWH
hoNjaRAjzsrYOEHUOrqu/jWO1jOxhncaw62gxW0AFoxZBYeB8j/YO48lx7Es234RyqAvMOkBtSZd
iwnMPQS0uNDA1/e6rKzK7LL3nr2ynvSgB0VzZ0ZURDhJ4J599l4bpEM+KryFnxNy1+UjlSrgg7Xw
tbbHt4cp6AYc6/YnrZU7VxWyuXavXXGmHPzYoT3OnGkS8gnmtwKEYAI9mijvR0U91wdGrYVesTlj
yQlstsgi+D+ofb0u3qOYaKzGeZLXRTXS8EOSzlmn49QV7WPuVa+wHU7VOH2VJcFUj2KijH6uIJ4+
MHElazmEu8KM91EXfAAgWxkkfNdtGLPzMLESGAUIQJe37Nmxka5Nwz913jhxgPrtm918SVs2mamm
vWglEe52kNHbYLN6w3tICJZTkUEWmQxe3R2DLrvljW7dFMISM+3FbcL4CwFH43AwmqzL24q8ca4g
3Flyc2POZqaHJlc5LvZUaESnOhBcC/Uy/cpa/zK5rvM8BRLwoYNGNbLDcabWPbj+tOIMMKCIePh/
NM0+Cb//kSOiAjSP7VM0NfYpBSAPTeb25zM0ohYrIT2dsdKxTnnfW6dR1kj0ek7ZjMFWfpE3fbxL
9OBJItqefLsVZMn5SlNfdUZ/iNFST2L03M0Qos43dlECDfQczpU92T31wD0OftRMJ3cWCe0Guywh
zUKYWZpBv3cLSOhR0Q9wpA3qsXOE034oH6FEpA9tN/ZAnrOBniktvdXGhouAdUOitG4iIJs8peI4
uEDd0xWvQ/oO2g04vEFpZl+nxrtfgkHwZGphzuGcT8dpeKEIjrud/j6HDqm55EdP+mIza1G1IjpJ
sEACxht0umaEhrW2CLMeBY7QBgu/LXpGvnaTtjsDqyaWbo3PJtMbms5Mj8cksZMWw7Cy7LMz6cYt
TPXfdDMV+7Rvz5J2x8eOxRFDXG6hLpc3rY0Yu6dVFRbm2Y1H82wVeMdMXK9tj+m+i4gHhjOWhZQd
AvUE+lsRTJgprJk4SM8IrlvA1TyKvrDceUvLwEaGSfhH1W0J+MfPQeS2HMbzvS04TEXFXjT2sOdT
Yy3SfE72s2u+N2OcnOuVaRt0k6d4uzEgLUFktEvR6OOhlkwrad58tZ2HRpNV+cPMlnlTWANzMwvy
ZeMZbJCisdhmkEXWdZiMr7GcoBXyG8IUMbCzaEqJHCM/479lbUFotWLRfnSKmswt+A1wHJKLPDXw
q7mkx3EiGV+DEORgYsQvBrugHS5zCunVt9NcVoe7dfTfctn+d/yzf00p/sf2V3n5yn81/2rF/R9o
svUdn8Df/91ku+rqL7g8f80v/v23/OGrZX6m2BwLLHXBwjWEKuf+Z3xR/I1RyhS+Yxvslty/+Grd
v4EGFPzZnnB9x1KlJH/EF03zbxZiuckVzOWN5oh/y1drIEP8S37RsakfRzD0EU+QWLx/8dXGMvax
OpjwLifxXTL2bkUz4I6YhH6L7ZSiBJfMl9sqwCmrc/PaRA86iVunm6ILdrXwVsVJvgl71NXYAlc3
WwzAU5XoD/cHP+tRjhrZ7u/fChZOGyiZ9qIMevtA9gvmahIRg//zeyPO4cyYKc6Sf/ySKCQVsLz/
6qzXcw9DusVn3tF3s1vrh7zPAF55nXn0i7w/kqKjKM2DnEpy/5mj37Dx0YKfxkl7IPwW8Pc8mlFY
JSvawkP48ToQN4V3GLzgyLZM1IvMDhkmZ6Urqie1uaTSL3J68N0GwukYwwsK8qNdhdlq8mL7I/Dr
GL3e729hM7nXPCdkxNrK+nDmAGK33j6FZhqTcCfYQ6/eR4mxaIkjmfHLLkP+OlQFpl2yAwkXPuWB
Nx0Mr8KVHyX2uwGlnnMUSREnhDXWo0ySOzVO8YSKzdCQ77UZSF7gZGc59DusUe6+DciUjG+BYMKy
kzImx9a455rT/jZy/W2AYvtohg+m1yVvrVEjgTnhsMHii3pcym8u+uUVpQSyvVNrX1jkruzc6pfO
m76EUcMapqUUNANNHiTorkWuQar15bEZSp/gegUHvVClBBU62RSO3q1tnWc8uiFuTJtyZNvWH8LR
5dBU5nQbmkxdqM9Lfl55LIYXH7LRImSn+6XP7tlJ2nCbd7mqbql3sRshjSIYb+emSY+RkX8nbupB
9m+u1lzOx2auvpKxDnYdlGD+ABbGU/Kj1ErWTykS3xjVOCQDbzuRqm/17hKm/q0qmytZeW6kKZFN
iATX12CYn7GDFNRnpy6vFU4g3cD/E5BryB16wMNxNefdWQTNqNDMwGyN7isJMliYHO5hrQUwEonC
gIp5EYZJeclggLIdWIl4gvBpt0FgwkbsYV3Xc2wXEU0jtqn0DI3JVEzbli5c8hwxejh83kUVR/HG
Q6Zd+mXP1DX0T0Ll3CQB3SZo44uqSt5bZnv2VPv0OOsB2RVuZr7qLXXCeT9pEb3DhmUsND++BcHA
QZni+ZZOs5jCAx+KTmqOfJu8e8RyDm5Pb0hDYKf1R4Din8Rm+8M8df0hY78xNtyC+hQWHRKXXNMw
h5DnVdWxH981CCCn+wP2nD+++vO5tBv4OxJMDNKdk6TIVv98sGIL1zxF7/iDUxjRAGTOHbSrFbfQ
Zpmz4Ni5HABSbpwQHmeb60ApONHxWbW0MKQixCpuZc+MI51SYreJlh4una05ibU+2+Ph/tDDTj3g
ZcbnF0Cn05Me9xYrs/II/uaPB1lpj4lmon3hQziEWaYdhNPQK+SFW1ML3Bwc22QeRGlm7OwhyA1G
SUzXbC8mJ/8PE61mHXbAKVN7Dh8sH9JasdC90f1wNQitSTZrzBWJ+1H58yH1fP0ZF1Zyqsk4SX3A
cSea9sOLfpFvIljMJemA32sxCyKAERO9G2PFCSylgoxafdIZmOI2Tg9u0TnP4yguWsZUWKTsRcQg
51Nb9cNDHiBJxzpejzpy4xtXMgJldVxdZVOYF/y/yuY9Rl9Wn10o5FjlytVsDskN9F13jCj8RLZG
eSSazUuNDXIs/PAtqQTra8N/8UYcjqwcZvpzf7dqMjAYEWw1Kwg1NZhqfrDUJNHdZwo1XWAhBuQl
PvjU7WvGD5bkydqc+49cFQczoFRqUsGr+9XK9lQwwsRO/Wgw0sSMNrGaccA82AuHsSdm/EHpfWdw
pGUph/3UY17jLQJSjqo4rpbMT6BEPigxDJcdo5WrZqxYTVuBmrvQIA9CTWJCzWR0h+1chrRYsu16
bBjcaga4Sk1yCSMdgr2OS4Epj/n71DL2YfVaNmoODFEHcFK2t5ERUTAqmoyMHqPjoGZIU02TiZor
hZowazVrzsPvQM2eqZpCczWP5kb66jOgOgyq2DZXoRHSlDvTnoIb/4p9n41V90tWONZ6/DrwXwpu
NYzABBCSVcBQ7M7vsZqR0Yyo2VFzc8biq47okkibcGW6KHdqxqa7ycYIxdit5m9bTeKWmslLhnM0
1ObdYlxv1NxuqAk+ZpSv1UyfMNyDAII4yLRfqLmfk/qyVEpAqTQBC3EgUCoBNB4iBYxyyAe50hFC
gaJQKm2B4ovnTKkNqdIdSqVA0NZb7QiYRruQn2dl7y2lVrRKt8gRMEaEjFopGq7G2oqoGwI5JKN6
fqpYS65HTx/gbSdf/aDtbZqSdPhvO6/OP0XvvJYtqwVHCyQGMm3dTNpnG0ZHNw7fHD9t1oWdzoui
vPbBxPYlU8loLz5xQoIodNdtlIJT9hq1bYg6PuIOCz9eRuQeB9knVvoPxkVZVi/6ZGw7k5rMXClF
LZIR7EQfZzgqkqv0JFa88nNQEpPSmjqlOlXIT+ZdiIrD3+1dmmoQqUqlVg1KtxoQsCqErOKuaKVm
SmCQ2DrczhWZ5Wntmn0Cow5nn7lmOfPM+pBKKqXVTf256ZMPVAQ0NFvuhrinRKqjcWpEaOsQ3DJu
p05AQ1QquCxazoU6a7Q5+j+sQ23KpQb2s8poFs+UlldU8TYY4amEkGoR+6RWk0q25t/waKGlCZP3
5Jxc4q6ouItTX+2jbA0x/pA0umXC3gx+Bzwy5zQHPRatMc3ZVqI+GsiQqdIjYR8rddJCpoyVXlkq
5RIs3XpWWqbDJZDkro7EaSitE0qwZBHuc2m7H2Hz1t45Sh2tm443nqJb4CjxVEyDQUkJqPeHO+yi
BBWlse+blfoqp+qXEZcVHCm65ib+cqv4fjDOAWyxAby64Xsgm+a1Bk724BVY7NV3ydiPK13MULkq
OuLC7tVj0XG0kYil0oqlUo0j5GOGt3RpKEW5VtqyhchcK7UZDxHNgwjQjlKie6VJW0qdrpVOHSBY
hwfuYfKnRMZulJ6tK2U7QOLO72L3jOytK/2brRtlp++N0sV7BPJBKeWp0sy5kvxOEdF9paa3Slfn
7IWsorR2HdG9U+o7Owre9QjyIR02G1dp9JGSOE2l22N6QwhQUj7i9T5W6n6mdH48MfTzKe1fqC1A
rvYBeMrqDQagbmOpIh9MhCvKzdhCaOzuA0m5wjD15K8nruDaWOe3eNJQOdqPSuZ8TsZcuwyaCP7+
0KfjuAXYmTT6T6yK/tldJeFc4w6CbcfxhD52b3IvplNQCMHJORwpPwPAFJ99mwDdYAI6J69TnttS
LyH3q056n0DBP59K6tI79DJe6209EfS9JAKfLfxIiZVqI5ggFqE/YkstovE84iCmQ8640M8j12OW
UNjmtj84hWS/xXw164FAvk6M2u+ArjhGKi6OTwUiRp56bTVV/EFIfpvE4bwZMjqxcCuCda/yaInw
pso9RmNhTdO00dP6wXBJ5ldt638Ig0h5a/tfyCTjovbLs18V7hlnlTg01WTSPuTaT5jyUFS8MwF2
fiCpclxV0afRWM7NtfTDOLjcJmT5YXtASJwiYRqoX0zAlMvYHi84Uaxz0xzMojiGmPLJHjpvZUju
36mcd89zy7VS4JY5jh+w0dcoiLUVXt7tiOZzpDN3pk4ZESnBoX4QA4vnjnNblWg/FFg6S5L2yyl3
7NSaH04DCzjI+OxFxsrpHLpjSjyNJBa3k++3NBqmtH5A0/VFgM+yUz61FiwEnBkuRBmZgHiYN1rY
/+y07pC5fr1J6spYBJRKTDAFTrBhtxBH3aXlAvyIewPgd0Hae25ZYc6zuBaS6Zb2LPCeVFMbrHjW
gPs8sFOLgC36MsdnxSCDX8JPdu0Mf7Ssz6aqE6qKjBIFLqwTbSUAzajMqL0XgMjk79DUdaQBCAIk
D21BhZCZm5xAaygIZk5BiJZbzA4xFR562uyoQeCQ6t4yTPQUTCGGzuc6c/WXtMTJcedgMshyNqlL
kDKD6Dep+grbMbUB2RDvzDxzlyWjqO0bdK7Xhov02joQRky+w0qgAQA9GKhDGLxwTc9CPjtz518D
o4Iwrudn2M4vMy5XjHXlQzAVr44BetfqrX1pN+Xz3A7ZdgjBtVLtma+qEZD/YIzhgwfAdKkP3e8u
n6t9lWf1yiAVj+to2tOFnb5Kc8z3SQ6L9v481Wq+VepLUcfjSVhpsJEWEAi/KAqIyH31mNKSsM+0
6CwJHKCvHU1LEqvKq4vWlt2DU0ZUhLi8U/EnLCMcWD1rjUeInJRQdOXPoAjfe91wXzQiDmTamSKq
Gft4GjT9a0Clwhxr7ZfRYVvwyDdYpR1vNGJ5DFmob1K4I3aeMUDg1MJdx1WdHDHrAIGpojL9ceek
CcU+7/ZY/2qcxj5GjxG9B2x/8PvADSn2Y9B11GF65pcun8de7uyCf3NZNt8Djmr8m83vSfMNahlB
lIVtCNNgZDub9nQFxB6djrUVlFsnbVQ1CqKDpm4tYjI+xwi8ish2PqxXOstP/djeMINFW00DC9+i
oSxHo6TCQufzhA3uINLMODcyea6ridBUg51b8zk33nfDLtCNWDYxTRvc6VOdz22+S5luUFDqjccb
fYuv3FpGVJhynbzNea09RxGXKw3b8QF8DrOtm5XcUTDqweU3ZAtjBm7SwrbJ4wJXCJamFbxKgare
9OYqyYaaK4HGDqFOxUGPvGnt2Bo2PCvUj5Ff7mmv6DlnIPdmTXfNPEsedJ/IL8cK+Kj1+2zrBFej
X2ESitU0U4TZ8TR2L/gkLpnGIZJIt2nwLgJ95CMO5s3mdAHYN8H5o9twiuwvXwYdZ/uqgflNBQ3X
UpjsFmftgG6sIPzUKj89dbGaZhOdQCuK7bJskLT6oTlzzwXFnVydxJzOth98hMbMknAaaY6Im5zt
Lk3uVO4UGWnCqiMFmrdQ5PNYa/DsXJ0Ki0sdE4I1ciJtoqKEFsiK5fF5nSyJgsOBqM1yBIPW2A3F
3Bx8RteDph48IevtEMhz2c3sTUZrK626Xg7x4C8bXafdRROHzraCgx5nP1zuGdBFC2Ne9wUnkcGC
IshRKJbZkSUjJ/46e85K5RvOnezJpGpp4Q7eKfUCcyNcp3lMfClvBbK4BYd3TQahwyTCdjK0hgSn
lwSWH9g+ztWpWNiVdQxq99XM6cWdy+IgczoDqsL/7nv9p6XctVkD99XohkNf2e2Z5UMLeDVsNpGX
//bDk8e8RvY6+k1ukyhcDUilliQxRQaQx/G18wxaGjxxMb80PoiajHDFRzj7Ky1/isD8OpLPC1G6
5TAb3WbE2ceF2LrkWZ6tNIDArtbEt/sDwKsiG+xrp4dPRmWkRwAj8w0LXbkwuTTSjf4QaFW8zyst
hF0JhqXyKlVe1s4Hm4qNvzy46lvm5mZrZcO73VGfJrqhW2JXXBlaqXIz1husq/FSJywWOdRch9Lj
Hmi7JPrHjg9FHSGgjMUH7dnUU7GJY51XscyGT35rtFXn0FlCb9+zqAJ5tdsajPdk1bTwCGirNkGi
VNd/1MSrn9JAe9SGWn+FO5avjAFSqxEHBK3pOuVVPcsUL1OUXslDUis0vVplDjRtLK5+ikCkzHep
BH8oW/fBaoYM15IDwG5OzrLgajUZ9DzM3nOfoks02kDtDrHJpUxxMCc6GUI+mJx7m6eixD6De58q
AJOTIm5dzZvKTWmb1mYwwRtFobUkx07Wzyagk5RpvKK9b3gMXS1e02y1pXLZp76h/oIuCsw2tqrH
MOF4XDECVXhQb9jgtLVM0qcpBK4y6g7aXxH/9C2sPFTAUCMW+/brLvvUqVTUEux+FQ0mQwc+ExOZ
fyF7ma8jrRJPNSLEko45MiGggtYeV+ZLEhn+RSbdLqlxa46146xYp/OJnE5VNwH1bJOV5xnWM/mb
nkrGvNhYI0KM2dRrmQbxKkimz6Eg4t86XIEQCLkP9bxScdDkiMMeDKPqBpQMjzMthHyQcC8Xn0bs
dLuxQ5wRTZ3shTfNuCKicFNFGrE6n9bIPMc51yJUbqPcNW51pXNIi4xPJvaGsePJ8WOk3MzaZq32
ZlYhFZjDL0IKgCAGrWXbLrlCa26xCqaz37X56f5Ah/dz4tEQ1nNE0GqKcl0dOpE1Z9cYWfU1jbBh
BWlpY5GiecswuTEG5ped9ZIhVNC5VjBBRMKtXxg4sAqM6SMNmf6pcZ2JNZ9VUn0MX0YPQBLhxeCa
N69K4qHrcW4Fb+TE23Yh4XxX0arDzn/t6WeIR5alKa9xPGbGpo5R0tr0SCpspfn6cLZyoB1+6HEh
nIm35zddHTrMgWg63rzyOpY9FmZSxsuqaZ+9mriaabY3ZzK8tWlVT07BldYUuGpl/Fr1yhTXjcYt
yucDEAKwPRnXy0iEIK7RRJeNBsAryz1XXUjIJsoJlI9rffce4YxqrLVTpFnBqZKJR1e2TveaF7fc
7LN+2vgU911B4R1oof8lpiqEV82DmenhdQ5LkF0EjggoWwtvjtxrCtj0GeHi99Syz2vH7rOHEQFK
fVMI/k1sBDeTLzzovcOPFsPnOtUQB13P27iMf8jJDRKNs+2E/9Exnh50SU/OhCsGCjcFuq+Gyrbx
Kx6y3KU0pGsNILnyM284A8EQeE3Tsl8abXoRnknpI1UbE3nLuPzQ6+zLwMxm+T71p3D+RpuIqu0/
sGu+pJ2lw1heEVMztwapOxz3b1KYu1RaDEP2JhQlHebuxk+rX3MQcV6fXsaAs+M0O8yfnfzG5Qsc
ap7fq55N9Bhov32aoiY9LY4BDv2FRcPPWpt0cm3NOzWh2HzjjaXx77Xi8hgAqlxFWX10Qm1L+fBL
YkgIWFXxE2r0L5gFT16C4WpozIcuD3d606/dBsKgvWti8CySXYYoUFCINpH8IUowJxS0Db357Sxz
FWydHP6Foc1LRcUGpvxawqpsfhj5/D1JnObII9jw2ebSVABI0c5UVkcQmw2LFCdckVzgY7QrrO3p
ClRFcrk/58cDfNvU6VZ6KYkX28jTxoAyPauH+1c5xLnN3NA/Fc0I89rEQ5iU6PaMriNoqPyzZ6o8
FJkqXFVfueA4/v7V/+m5KBsB2Kn2bSd6Qm2Dp+bxfzZYif3ojUbzLGdy75WuG8c5jNvnNkeiTQjQ
be7/NU81emqpa13EiVueC8en/IBgjE77yjPXwfZZL+QDzTL65f6d304Q5AR40jZyzROBCOR4jTUG
3bzR42QN1jLFJvLmdvhFKEytfjCdbutBmUZE9tT3oY8VwIw2XUP6fSH9UiUeeTCKsD1It653Bnfe
FU0f+bszW2rmyp+0YOxxjESf96db3QXBzJl6A+Erfw8V5r2yzfialiGOEatZ339ZVlKLjj9iVnLo
LrbJvNdD0RyQAbRHOUTtVouyI1ighqhX33/HE8LGRO48YkOBPvUzNtPiVlg964eUdrLIrs+T7Ra3
+/MjrWCXNpsOOdsrv7VfszEW184z3j1ME2+NSA0lc9KOAQfzjR8OxVQ5hgKHusTS5BIAFefp/pAP
s9p1Zg/37yajNzakaHsus174JFszPmB36w6igkipx8a3ncbinOu0gK/6oZr+1xrw6/8Hc2xAtxL/
L2/ALv75lf1Xb8Afv+cf0C0BilhRiAUsLsPWlQPgD3OAD1nLMrke267Of4fG9SfZmGd1dkG67bDO
V6TlP8nGLvlpDANsJe7GgX8HuQXG61+cAS5NnZ5v6J4LIwZrnSJy/YW4ZY9RWBea8HeG8ORWS/Pd
6NpYOK3+MRmCjyAGXgPihobKD7/DAWDiWUO9y8tVPzcbwhXbMDXWFSCDEQto0qIpOmRNPRDExBBw
EHsmlTJ6jcbibltas5yI+i6HnAJ3hJCokxm3qzktN6FN0Fk+W3m16xyyVdSmmLG1iCprNTjpRlUQ
52Q4zIb4YmvQkoIwZWND6sftoHEyJao6Ws+N+WQOCAHa1uXP0HVWCbVqXGleZD22qqdyO5l75iP3
kDbIMarglIutt+wayoDbjriLG1av1uzsuGrVT2R4uuWcG2eSlLSMtt/wErAGTPA7Mp+eNE9865JL
FLb7WzNoj200JMS0zOgI62vnjExKRjzZ1A1/kw/hhtEd87L6QX8P0TknfNFhX665H+R7cnzV2vNm
uQ9jR35Yb6E/NB8ZuR872FU5qS6fbSn2vYIOs6B/qIUA7Nn056nlFl2mPTAOupVZsaWbCnIUWNv+
wRDCfNR6dn6xlx9qt3ikVGD8lo1DDaQfnXVNPJez197MGNXfRJdaWkpyMOri7DAa7lKKwC+aC2o2
skaA7LYolxwz8+vsfyTETT7jBGJ6Uztr20q8Y6XqKYY4gWTaB8NapyViF3Yj7RzcDcmDjz6M1yra
geh/EgU7DEIN8hijgj8hEJVby4I4kaa2/dGbL5Gcd21GKhSfOQ2cqZ7fRnsZoe8ce7RB2m/MYSOY
gxcj2RqaPFVnrWmWq05aC4djSdDP7i/FwMLjZ/zoPXzCCTG8R0Ik2aqe5B6vGqp8vYrdqnqHhfJm
Jj7elqYvniPB3E9kYIEeMT5qon+xprRb2Nj7thZ+ZRTpgFG4Iac/o8QLbIzEGDo8Zlk3nrXWOBOu
OmnkvyPpSxDVdr+1vKHjbOAYJ98lJZuFNnHMND7Zk9UtW3um4dz2XmtKSn7jhyQJA0K4EQJks28N
J1j27XcY9nysCjzmHOqYQQOzeOoE4qrPwHj1sfFvq9rY+gmFykLzJ9bgFKiGyWRcNE3DRpuZB1f2
81OvSkMoS+0+TF3H5uLNj2XZ/qbMOVqShuf9OzjZK27eCM+fdB7Qbc1V0ELlq32ajete17c6aPNN
mOWgUj3k1iAjNcQ/bN7jeK4faSJaTyV/CHCIJ0oe5KGoEIdmvSbRH8lpmccMaDj8uYt+tnV4rdmZ
LSJEz70gYvfgxYk4OE0NgeAtkejJlZ1RYhy1zX5MI3ZKkWvsm1i5ZI3O/SlfGTcvtABGp6GNh4uO
efHvD2bLOruEs5d5hv5cVaqvc7SIELWdu+qCQa57Ko7hxUXjIR/N4NF3fhqeDZYPtQLbxE9SbODJ
Bg/zUWUF+0ZEgu2nM54m0lIEc8BtFRzPI0NNboQCcdIKuF5BbO57rmOqBcK9Tin6D4sU/IEGSFvP
pq8QSATyQQY3JmvlpaSMbB8FFsLKMMEhkkAqsJyNLLTm8dTpwA2jXsEhfI0zeRZFF0wTM4fn6keP
sXRF9xIgMVIspzSwdqhrD1rJMnaImnHbcUzbIjTjm/dG9PvWpVhMh8+2rJP5VkbS21CW0N9MrRpW
uhanLyCyqHLSBhL4zD6YUZEvid/DQzoNTfej438Sd+dyjExvMXgGl2xpfGBosJZ2X208ukZl18A3
1iHMVblBkoPPtnsriRJthj7c+pp2yZMqXztO9UpfKnCzzZQG67nKnvISNLH1XjrxXlBmOhblznWi
n1XWs+93bA5MefZqHRszvCUkBd0kj7CRR7SqQY7hWO3UbGLN7ma26bOYfUrCAsCxlk33jQwpgI+S
mqGFbJPikeCCM7egJ541wNsHzBnDQpRJfGpkl1zBMgAi6PKdngTFxcLesMHhzJmx8Hq6JsnkZTK7
oZ4xVpNVBFQFa4pMQ7iaIHu9CrUyF3U3f7XleCHDcMD05B60GM9OGCha8+xjEIIVuemSSxdR+YOk
3aEfjhRuhPql4Jw8m5b2G/MDHWBm9U2/0drK2B/M2Que3uBhEvN8hUSGNmbayUdqauuWkNdZw8J1
rWXdXOfMxGDk8ELJOR73IiihBqiHCkgjY6zZmDs7lVvYafpRGqSqR8dp1hNWnFOTi2/pDe5+lgkK
AJMjsHYDu5NlsCLMh+xqFkZGeJepXXLMoKeXPqQ6CSpunln1ZNjtowis4UyTGdcfRXnJ8JdsfJMm
dxBp/RNtR+YtraZVnrv9E23ta1qpJ+KfQXvp6/yrQ7E59g42Cqo8xpU1ICFEecHHNouazUyWiqM2
OPtuRJux9GjTZraOQzEOn8uu9laEAC+GYp3TlwIc4f5lrgDoJST0Bn4Q2oZkLAaSrnfO2VTY9EnP
fupw1Ct46s0YrnF9GGsD0noHcZ3UG8hdFJJZOgcXJvtkODsZf01ML3uKGk6Ngrd3CuNuNEQKI/bn
qUWGSqHep7DfzLNRXfFqnolx18SIh58Ny5MFAshw9mPzsXbHa95CF6hjHxUVigp0eQDLzMfcB0Tz
bLPyZjzt2RNxwlJgelch6tF3j0Dizi3s+lJB7CuFs5+98bedTEcJ576Gdx9GVbbEynpzKT5daIj0
Ybh1arkzGDMXZgFZohUgrKLiZs89Jwaw+liiX1D3huXo5qSsa/meJv1DRu7ON6eN7XuPGYx+zInA
FaD238k0UPwlNH9AbfTOZOWXZ0WhyicfQ8j/rqoAgMJ6NjvaMRCQNomvLzxJXYDedzmNkgs31K9T
NKwMC8pEgF+UTEn0oGGkJWqERufE/S9SbqijNBM4NBQAkrf5abrHyswEH0K8QzAjMZBM2DHb3GiW
raNxPfO/3TA7zUHTrHqVZNDcJFlxLkJ4nKOVXYkHWc97PlvpgopgfuD5K3Gc58K3oLyzAOYcV+zm
5qapKgZYkF+Z/qKdpe1Yy0F350UU6TgK6HCw6XIoR/OpmrANYgHy2KJ/aVF4cml/GDCw4sZBUTUy
zhmU/PAKAQt0FTuOA68qkWhFdIltYxX2wEO0YB1PbASNITtnqGqkwoZFPlQtZnNxMumoMFVZRWjB
iWCXYCwlTRZyit68RlVbqJKLnLaLjNaLjPYLJKKvSdVhmFb8MPawDWfrk9QoODzoKlpWbbppXCSW
uxeEzjhLU7IxR85DWqhgHfCQKrQ07hq4mGBgwAdZeK3DS8NSe5ORps7K/L2lzWNg74qDlia2MiIl
2cP8s2mTkHhFWp9wbxikq0bF9wOLyd8kVU32a5eG9XenqkTM2f12+TtEKHQZZv7aJlzW0z5SSsci
7dQ+URfV7cW9sIT7EWrm8KhzbnkhsPHoDy0F9qjctE0L1kXKEHLP2+HflKf7t4gjqimAo8z9OTZx
tKYEwol3DHPJyuyZ2Ke8fXMsvwC4iFVpmOi+41JBIYPdDI9tWlICrgGPjKo3K3U+G8rkoZJI7HSR
xcLPlP0bZ3ydYtB8ulXEenFTqty8G3ybzRF+e9dswEF0P01qlxbEOVh9zBW91ONElbt6iGK9XA0Y
Vg9ayP4Y/MZ7oGvDLoxLFnleAM/TZvxqtP4dxzLtnjFS0hA6zbnzqAFIKzs/gNJP9oaIWK1zf1uT
wAYumEXupSvpP9OaEb5eoZ1ig5Y9pkFrUwZyBuWoRGXQlG2rxzdSIhi90eC3Q1FftGD4oI+CUl8L
tU7G7o6iE0sxKTsk2Jkz6dGXvxIrp0U6PxacCVaVsGmxR25eiaw8maGpPQxfEwCXyhiBomJ42lc+
tZC8KaEd5+XO9nENeDEw9l6yYMs46IBcay6UuquTn/vIVbVfwtlwDyMz7s4yf2Vx1FxZ7OzYZXAS
6d3kkHZi3rSRMy91a5tjYTiEXYuHR6+1K1Vpr4mf+4vEyQvuvFTCVja0HEqvisMAshjKL5cTd3AO
5Dn9p7GGGfuf7J3HcuRImq1f5drskQbpABazCS3JoEwWNzBKwCEdWjz9/RBV3SWmu+6dfW9oFEFm
ZASE+/nP+c5I/1TaGZdiciK2B0W6dIIZ7GY15NvxG2Cj8qodMcKGai0mEbXhMijK263pO2KXNMYn
iBbt2FLbip2mOwySwj1gtsWBR95llka4CVgKOMAUjBPAmBiAACg1s3EfQUjj9Ano6nNpW0Boi9lq
anNSxc4QnzTQdr75YsOe3lc1Y2dhAiiJrRxcMw40CkmLW4qRX8caMVLkDIcNa8tvfIXc+Lq2ZV7j
25z91ZG14jZOTJwcGvTWsV5XzAsSr0ux9LLbEqx3sjoTB7KVL1P5ypgTs7we0T7CFBOrT76MSlBz
TI7XhZ/IXRuX3RbCrHC9l8Zu3nR6HYUJRZ+pPtY4TALHUi+fJDfYFZyfdgk2LzmlkYQYwtSH5cXS
ZCm5pR7CW0P3HpZZsLQQMSFvuA9XGec/YZhHjG3//V9vn5mEz8HbLz+aPyZbSJ1YxEf+fRrm5m18
q+S/+p1/xmGsH55PY56whQ1Tfha2/hmHET+EJ1wEMUIqM4T+d83L+qFbjoewxa/iL3J/17xM/Ydg
rudzNttsvBz3fyV5/UXwmhmYM6re8R3uCabDP/NHwSuEtzGA3SsOJVjW5r3sgga/B8egKfsLV17a
GVHmNqX+8YcX6fJrWdj/ydvsUkhaQv77v65K2h87xPiHbQa8IBNcUxCK+4vSVmVW1U06xmMFjGwG
KpsiouieUo4VIGuwjspddpgzN71tniRZjXLeew3Nd5Nn5FB7oW+mOC52EqjE3z+1fxEPsm0mPZx2
HjU2tuBd+eNr0sYJ0E1V014UsLKNCkz2kUmWRyMRrmlYMpnDbvsu/xxSWnljxp+FT3WyV9VHISD9
UhbeAl5mD6wZ0VaU+bhV0iTamASrCVbtvk/CR1Nhx2jrak8TZXeKjCcFtnTrVs5726YnPA/LKE/s
DVk6ooNWYq9l4z+ngNUOSqvOkc0dM+wZ3sml7RCkUzlQn6FuFqrCla4H5V0M+Ar2rVgqimgWU8d9
qVeoUFnVcjEqgIewu8JX4N+xVs0PNpmdRepOr1kUxCcH+h5xFQ1Pavrc6HrJWjHcB5pPPWoQquXf
v+L/Q3blYOAI1x1BYsxE3zX+/Ir7cZYDFEjVwXGxd0TdcDSo0NAqmqBl6u4EU4S8pk+rAiCG3cuE
eS0qFgDee+0xlg8YXA4mONYkV2zu9U7fWiMEBl0dR/qu0WWNCKVtfBMhy9VStd/YbeXcRcZ13QA6
HdvYnpFTG8PuD8EgL5nrhyiYr0lEcqWqtZIcKB1DICq4ypOqkMiw/WksOmJfPWZ236w/8zNVkfb6
71+auevvT117vDScJXywkMxd3/xLVi1uGxZanpsfIIPDXsiYyCkzuc1C/WfRW8UaQ9M+4X+7ywcW
V6m1TnvjltaWlM2pcFeVqSqCzkJCQUyeIt9plz5679pmEs8eWC6lmxr7Arf4chrNE6FMqPNx+vX3
/wtjfpZ/Pttdg9Qdtj/dpvjA/EtjoD0VWaVCCUShBqXnhG8aK7shwfsbTMalmzalYB0odOutxWzB
e2W+NzlOl6apVq0k8Pr3z4ez+H88IdQtx6fo3PFdx5vThn88x1MHTa4racyzyRk1PVgflq2fDsUv
y3p4VZWDVay1w3Ux1hTZ1juLBSWR//zN6+K9jcHgqdRSQiX4tGCoNE4+bCev/h5Csl96WH2X1sao
uvuKCo+lXuCW7jE6jubZF1h9jJR/jxzbpZmw8ZTFgKG6/Yi1d7Ql94EL49IdNdZGRsHVQ5+WYXbQ
q+ak6WXy0PaYdfunfHKGb1mFK5snGua0vYvipAKBMyvf6La6zG/1Ic5vgWA7gMXajY4De9Eebfeu
ttyTKqwPTMQ2G8HiOcBz4A7DZxn18NgtBhuiHh+RJ89mHT0nZXikiGDplgQkWMEseW5sQML7UVHv
bppGi41CLv3qsWrZtreEtlaFnYC6tMKvIIle6NDuj9psqZfS4Qpoc5yWWbMaQ/8BGx9MxPDnDLou
PUxLDO8y/rq+TVo1HFCY2FuI9EXCdR2L4M4DmLLXdlruBusI4nFQT8dWzhzYJPfWKoAVha/2EJeU
pOq5sxCcnI3+YlKch5d22FMMCbbTDG59APUytB/MCpFfCWMT4oolIfJYKOMN4R1UdOgK9hZAgyWV
k6Y5QZMrjkQSFbsw2cE/stipTKshVI9OjTClJwUHbFGx+ykrdHNUCrbTJYlIklrmg+g+3XHQKUmA
ORjEoLoKKKB+jyY8uGIFmPK1K4BbAno3Aw77yjWXjTUpTl+oMekMqUCAYQEZ6kDpqRek0nsAvsYM
/NjhyNp0BjeFQEEoyPCOZVm25S4BJYtsoTtQOCfN4S6Q4CyGTq0xxuqLShePeuutE8U4ooOV5Ecw
6wJrlDCdI3NdPLQdHq0owYI9KKjKqJHoHTCWu7EgxxjIjqssWnTO8yjq+iWxdImJjUqPSL0WZhAx
wvXvceFAXQB6vdaS40Qph24RHB2k3a8VhSw6DBF/Xtpq84e6hknYd/ZeJF1yyubV7vWzQRTT3sn1
3ZB70Z0b53LpOBVL72bYY0pXT509nJtyGh7tmUUwYkxjGczlPiWHOyF9La5tAowRrVNJc866R6GY
d8zDCeRkfyKJMx5x2JIMa617utBu8Xh2Z8nRdd+CXx3zdrzNKo++gD4fD1pNx9PQuUuNowh3mH20
qmjlt1NDTJ+DNbXVNi3GBL5zQUcNXuWyfGBwtecWDvNUZS+863jUS3pMcX7TpTJ47dYwGs7w7siw
YkNh4U2dkLRvIqjiHbGvcEwzfK7bZsyXdCKTYfFenK4NFmroTkGPTwOIxK0iWJzNNPGBlMT8a/Ug
Vh4aDZgM7CFxdeA6+9RP3T4i5rFwVHkzefEOEM6HTa/wgxHDxAYx4Vf+Dh4F5h417MI+oTejqu7S
ypD01NDSYOY0A3RufPFrZp9Ole+hDVOoXWdfZPuGewtLBew+gB0VfNdwLE4w3y99pN8Ysg52cRKM
iywHd1PrKAwVO8LI805TA0uhJihoO7s6i/tNBqoXFIDMb6ak5Ujn+hbMO7uxCcz9GAevlar8ewqU
Dh7vzs9YOABeJqKTUUWOxAk5d3s/osKV3MgwimlLRXS9Mzt/XXU4sBplaPe2sjF4BMGnUXrVKZ6s
fNWMU7lyu5qQ7vVDrF5jpYPZGCx16Wsot1Nei60ZnSkDdF7MnHxNWvTPRRpsEMG0j4ohA4pjHT5I
eEvo6/2wTvrkzFgSclnnkZOKHfOkN/zQaWz3iLjHDjXpIljwwt6Tai4O0vbvZazpWxEEBF3Irj05
ufVd1mb51eH0ou5HfydtQ163q+QdnUXDzuq8accshXkTqBSmkVqzK7W2YUueVA/u/MGgDSKF5XG5
fktXtC9SFIg3ef4h+rd2EYSpuCcTRWi8fFVi2bgdCArdmprY97OhIr96K5zZZmHgt/Bm4wVyRXsA
siUPYjZuEBBpqT8tqDydA96erNK7wOU22EQRrRpOb61SHG+clhASsX6MswnEnu0gzWwM8WeLCK8T
JwqmEbpi7Wfq3FvcJONsK4ln48l0tZrgOVGz+aSYbSjX74cGzhQcKvZsVYnxrBSzecWebSyhTI/V
bGzxZosLrN36EM+2F/5dMJkdwxQrlQdzNs1IUM26AfDRSGp525cUujiGl74MeUA2ZZzy7fVhYgx+
cUXWXXwLbzGX0F9/W3EDA8c0VTs1e3fC2ckk5w+mZeLq6Qs/2rgK+642PCCZEGvvE3/bGWX5IYB8
kFfzy58EqGjv7AE76lUhN+AXI8aFmIqgITHSnY1G42xAimfzEZPQu+tXlH82jzYOpWK2KsWzaUnN
9qV8NjL5s+Epmc1N7Wxz0mfDUzlbn6BvK8pQ+ClLSfueOySQytkrNeKaKmf7lMRH1c92K3e2W10/
w3/822f/6nukjV5zI8HhD04GfmvoHCPh31IPO9577ajuWdOmrqPW5Jkpz81jpPhWZB8Nq9Mowhic
lY/CAlXra21/6wGSNQZxHzh2xSrKXWFgNr9rhoh6PK5bP5Df7fjTETUTzqh2jqYz5q99te7mOiEt
EaCz/Mg66ZMitjUwaUKsSTzZHcshrhBCqcRQYPsWovTIscxvZIlZANhZjwDjzbi7Nv5mm2ofK4F8
ykSUqZWqT6pO1Z2kQPSusY5eYbcXfUgaQqC4Bps2DI6Bj6kQVDYp+JyKah1zyaoCqcImovEY7fjx
UXfiNW2uBZl/bMc0x09PuR2+kWGZPkm/ruW8voPLsMVvyvLNoTmSGUe4Zcvz0DmVdyrr1sdxrty5
n4UhRB+gv9Wu8ahbtlqGhXnB5k0/pM+KKK3BkbdZNDxktFLY8BLvr1+NOuk4pyxfU8ypa9VGA7Wu
WobtOqT3AcRhDh1Nj886NMxzSpHIFj/8LwZ7kDO67KEdx3hj9ZEPBSKg5QUlciyMfNllruvArIHD
ZsfW+frBMuTOtEG6Sgalp0oY0yIxSGBosYRyCVWQ5N7A0v1nbzU3TAxCKBQxJcYkOHnpiFwMtj+9
oY8zc5mkfzGctDlVzZiuSOz5hzoO85UdwQ+o3Tw8J5mZP9dA0Ini1bda5/q33PQvY2Td+oEYyKmF
MAlypFa/pAanxKt7oM97PPaMRKFIyQQ0pDEA9ncXFQ6Sh5Tm87MquPV39Bm8NA6ZhgiM0o6USLtP
HU8H7tzdTYOI74PUc5cuLZobM47wmHPtKYCa0f0RbqsqII2UR5Ri94yt/MldK+4FkSOtja0ZnHGm
sTe1wV6PBM3irKOzSLHmjeTDENOUpWfzvFliibXBmsLhxCuvm3JFaG9Lz+ZFIqSu1KxjMGbEXcw6
ixhO8wjM6Gi3OOtVXr4FQq8puGkwAFnFBykV+F8q8bbu1DZ3orsxPEucOxm2i1aF2bb1xHhjGPIX
PWi9jcPI+aiksWvBNK1kBSEgjykEU3ZHeq7AF6zUuxu6jyaGAn/aWQmbDCEtDpLpaIQ2HlLN8xeD
4KmbQ/QTtpB/bmov3Vgcrn2dplAIkGA6CojXSd0vIHOOS0S1ctOAqfKa8ENPzM8sdnA3FSxPGY3H
i1qgeSzKyLBXYI4aHFzIR7Jl/SJTTvCQnhOc/wwT7QuUXX0edS4KaV0aixe9qCZjnQiS+459du1U
3w65aDeKnjSDCt+U7rlLMmLeaaGuDV1/409le4c/+mLYqAhdSPZIEEpdRca4y1R660Zqm9fZfV4+
ANRIpJndxLZ/m4aWOviJ8wmZeJ/blrmj7DFAqyGam2pcrtiQQa7A+Uy3CjB5GgMWuk0ElHUxeeml
b2OiIJwG2s21YQNiblaRyxFie7c26wXhEcwNLGxCRTKXxw7xYRRxztHegjz15DbuS5Pd5dbS+5Hx
T7ExwRkeQst5j+2fjVnlJErIgSTDBAgxC45uFlYLvaTekDUaawDgo2EUBitGYtmmTifqO1AwFsz0
/B11zq8SO/Aqb/JVlVbpvVtZH8frRv4/svT/Q5aGfGyjmP57Wfrx7f2t/vgTpOm33/mHEVOn4ZR7
vu2YHJR/kqV9+wf6F14a13YdB1Ua8eQ3K6bh/QCchBPTcrhtGFgkf7diuj9MfJ26z+SPgtS5M/Va
Rht+Fb/pwfVfvv6TPmx4s8z6R82IhbqrWxYCtad7BLH/ohC7Ngz6pvLMrdZZPuNtxTCoC4tDYQ7F
AXWDdPX1m9evrz+5fnn9YM2P/v3LtlbpykibYeECTPnnX7r+EvVkv/3h65cJfEsVdDuXQudFb87U
CGIyycIdMe30fV+wz5X54fpBBRQ6aviiV7FW/va962d51nPrvz5Gwuxnq0sDMZNOiuroGcbRFOKk
XLRGDuXQG9AWVHloaBQ5lK2tDnpdBetYxS+KYtSDq68iKB6HdgrF4fpZP39mkBig4sK6a1W2sVss
czhvxKFuHKq0tKbtIMakrTjktv6mGx6tbVCG75wGvygVeo/tQKy46+GOqPTe9Gz2t1nnf0Q0iaka
PZmARXZb5tyzqDAs90ZW5I9dNT0DRLlMXmLc08nlrwtudNs41dGQvfgk2yJcKac11pakCHlRVj5B
hdEGg9mTtAvaTaXTMCaC6Cmvo/suCz65Vmsbs692U5BTi2Ieig4ySZBpD1YyRksEzpXvlt8cAawd
y1s/HP2lxOtPk9YdHp/XhYjGG4voGw5LxFAA9XqsYZUNmLi3wvvKnXirNGuf4Hk9WFm2zjatW3OF
dqN1S9sOFrLUZa6GSSjmzX6ss42W0ezcawQnIv2NRSD0GWhf7cGZl7zXz67r3hwohbH8/Sf8B+wd
B+zOtez8EmqsD112TG94Lb9Uajf3dDK9k5waD+E5kvAuqg2DV/sctRBIWV7INohOZtYsJjN7BKez
0swgZEHQdWvEimU3cring8JzaYTJfkjN3UQv5q4uEn0NRXi48ZzkxitvugbOgF4XN1Y63MRlrW1A
Yi9rrssroSU4VrL0C+eKXLLxPBjS+4VF5IuG1LnSPXUbh7rkLowKQqmgCVGUegsVP4sgey/96EN0
kKbH+MvxMfQPsRWzRpSPrRnBMFbtHLHj4L4e4dfPfj0XUi8/XD+7fu9fPeT6PVaGWFowK24Z29e4
VDUZH3/9gA12GcZEObHo/Pa99vqY+J+PSQL02Qla5cqJqJPUGeVGGYyEungizkiqPsnWWm0kW541
IUoZrAyDqN6YefLoSglbe3Y2w1lflfX01mUU0LeByRx+ohe3FhVxoyqcdnkShavSlRYoCKTiZAhY
1PkdqezJh502JuWNSS+dU5inYUqDk2e2Jx0ayC5V8VdR08Vc9e59Mi8PNSSg0HAeaEz8TChiADuz
yxu6OISFZ85RxVfW8MQrh4LQOnQoiQo2muu8gzO9ddDhFp0hELKCXUY4D0T4ubPxK6WMmqeccYBQ
WrvU5/NgCnvayOPsWIyKobPBvK0bBlRkmNx37lZ2bbcRnR8d9NiWO+ywBuyojDiLbxwsWyJP1rFx
R8IxT5mFO3HOaEk069Zr0xV9Md4NNlUlwlMNyWKZCQ+xRy/ddYmdhVqgBLBVhkCTl26IxxXRcsxZ
24rGuCG+tMxj1tyaX5/sIegp3JHpro4ljt3sfK+ZYbMwkc7WGDKNDXPKn7H7yKjoNprsUzdrB3bZ
LRvB1SvJq0dy0PseoFQGp5LdY/4a29sKc+wCfM9DOfYrJyFForcEs3N/yFZRGHssTvPh0ECSXyWJ
1i5UFGkHSyO/6BRxtmZZGB9H6rdXtGI28HqByh7xMHkLy6OPQVqxvEk03TtF6sPEQXIjeL043VOK
PwTHR99Mtz3r7iEflhgU4oKJR23Yb14kMKIn91J/17LiaDXOoc67TavneCaKc5+N58bp3uyqeAnn
2LalsZQ21mmtvSahc8+eO1nEXKcwkq0oq342+QNdi0s0AzAEl+yI9XBjJ9VFBbD6JLUMWYq7L3c/
9RJ7/3xjJ6VQsPIzeXYmx96yZ0uJW5rcc2uizHT1UNz1XZwvk5pGbCYVX7T+GjhAHP+uc0OiaPOX
YRr5Z6Mbd+Ps6s2/e2dv5ZxE6WYa11aM/tQM4wd1tJ+pNjz7FRGE3vKiA4WM3aXvH7jzsAAtxpus
hXeBky2hfqFww53vTpA6cjMC0OdZ0zISrnnxwty6dAb55MZ2QOs0FWoeBFYchIvatO7diBFdn3hP
qXF0FDyJ8MPofZvu2TmH6YAMgvtdGevIgsI3TQgwkYWg64QvomxegA/OPnP3MKXhqQXBP9QfuF4e
JxEcM5xSBSYUxjjU6mDD603n4PvlKu/dn46EkzIm3S+gL/lrAEJWk2KK4zMWuh5gm7LinEZesVaF
8J4yv/c20JOY/T6MXUGXYr01abXLWrM4ech6U4WXLQYWtij0iGCDH9C2zmG39HAxUP+O337k5A9y
NhtjvEobet9F89aj0wEoyzd+lg+rugcZAEZ4gyPmrkHIWbB9XHeGXMHquItcB25QsBGoY9jBu4vN
lHSVl82WM/grMP14W4lCnAeRMGRxon1UQBmDzMiwu6WDIQZ9Bboq6qhNtvVTAcMenYVGkcZ6Nqgw
rQnpVqk8mvC3pgk5q7FqeR9W09M0smvm4nBH+S4lDH31S6PAuwatta/HkuTMqB4ar71og2/gGwsv
Qk8+LGs4srfEiTbus178pF+IOUlP5ZOZVD+RvA+p3sGCy1swTKzcUP1XSYueVcXOLclcLHkm+zSN
x+g5frQe/NQioTWZm+qSVyvZQQSmwtHzdiZt8Zg8c+otGU5UGRZGM5rbr2xPLXMz2Tc2AB8/RIKq
R8qV0hAqIMUxIb0+yVh94p8WyzyywDHbeyBWNx7R59a8NwOSAp3QHJBY4I0t2VGZaE8rFxhWHyOt
9MD9giY7ghGyFpMPgRPszqoLXHyWfV1uPPQ9AANvKFk7mpM71MPwRYb0/FilMeIentZWI6KVMZcw
5BXUbgl0KTCYcvZ+fdEzp4Eoh3LaeLdaqBfrdLDoCrn0mUMQIc6zbZZG9yUhkwX7zgVo6hO6ctXc
Ok6xjbXgKegLRmtOvSpwIvHWYLSdmCXhwsJbm0AnokxNNumXi9qypIvozeJKiGm/TTel6d4FaU2L
tJoudbMsQ1Pugql+rMpjn9IDVcTOtzBBBnD1xpIG+7q09ZWdOSRQStbNUVO228BBgjUaA9P0ugcH
+jSwbqmHpL5UDD8Se9jUtTFisnezLSRGSlqWvkdtly07a6tCrl7a3Fw2OBlKYPMoqIaAxGriR+ua
+syizTukRewxK82Q7Un7khMO+4+Q5WejaeE3MLmXtMovJDq9lTAQM+eyAitEM+SOBTZiyN/cRj6X
KdNeYShitQag8hF+HziPiM1CA6nLUiAvlQ7oJBcEtAbxWqaAH3U0Mpoc830RVbRgsYqdVwNhXNEi
5NHPF+ScRaNyGJjqqGMhtldlnOt0uKAHtz9tgSHNN/PT6FakLQt6CYaWwj85BdDEMu1UJAnN7mMI
h8uys9tONAksN03noGwIeXti6k6DzsuXpSaKh1ap/SCm59BQ8Zpg3tcY1JjPWrFMqSvAwLnOu0hf
ZA59mJaFSF0PH5mrnhvpkeTniBCN6qCK9vlmYC2/qIz4pY3tpaY4ToLbqOEIa1vrUFJr02ety1Ap
LKFlUL/hRoxDi1HHa1KH1Cx3iAnBjswbHmmpf7uV/1wmDSUAER2GBKrfJS6+JYFmCLhhuamLZm3P
s2mEwPBoi24/dBojpla+loEOkc7RdcRMgx7BfAjANTz1QNrghbqbzmq9VWCzhpPFAcs9MSrlbYoh
kysSs0gpwzoQwBzcqv/oXAfFzsS2HmBPEg4MPDp5xyhz6FIfJ+ytnBrGqMxNmJhfE+fVRXMpWrJK
fx/Z9kNY7+zIs8hIBB96EKerujYv4eQ8J4Lc3Ug4DPuuRal1QsH7Po+yY4oeuxoHSXLffxkznOlR
MzYUKcAowqTVR1q+8quGsPU1bMgmrUsxBHb2hj4sOXTeorLs95AUkgW/YOniOl6q7jaqzMdoGr8S
rfs5dbRNdGpEhw3n7vSdhqMWJkTj+1zU4opRpmVse8OlnpnioVNusF/rSu73zBIwtlOVtuw9Sp+E
rLmdaCiMBtja09Q+hgFAJGS4+kZLpHEO9HsQ8f6ZczBeYPHnSAtJ4VAPaCzNmREnsWfeBsKbQR0M
CaLx2xbqA7Rzx1kwEG7R6a+F27sNGrjxtmSCFNlomJH/1laTt2tY9tGxpiXnolHBikWOImdPvWIN
UQ23/EXzWvEz7vpkHVqBc4qqsDkF3KbWoT3mP+uherg+VPpY0dH9XvTAMGcqwYgtIjeOZhu46yLX
s2cYxr/g+ws+qybbNXLSfmFvoXA6YMwNtD44tCSdNomOcygK2l055Mlzmma/nDstHX7SMz8sQ2Ge
sTGMawno51ib/cWf7OBYFgD6W2gV6MHTwXLYLKd0IKSBxWgzaJNLI96Dum8vMsJi2tKtroIEyULG
eJuloBnA7I+qc8GPeGmNi1S5q6GOiG4N7Xoy5KMXyFsWRlxo3WaHeb4812qg5yXloK33wodTvRin
V0t66rsvw59hI4tz5uoEaHzGk9gkOFpXJEsvIiGDBMUil/LByZhvkYYITQZ9fTj3DhIXCjITMI1u
vhmdueu6etfE8raiEjuTxhsLrA+bZXUo6Sd0xCULe+gQbUmPhzlm66SIgH3Vr7iupg/DT9/ZwgYL
CNnVEgVyvpX3uzqyb/ohwE+ujxeVWw+UmQJTad1POp+WmaoenIQEj6NupOHutUJ7FJN+VDjNF31J
F2+Slt9lkcuNo6hjjpNkww7XZG7PIhsIa2gU4aaKjX4dqi/ytGzZuzW26iiKziILwkvk5O95w00R
3sidQ7/butS0T7wc0FG/K8ILs/cuxpdcPFPQ0Ryj9DJAmF33GvnGmEn7npv6Ouump1R+6ZXP1Yyw
fJJGD3gPwoWtQ5B1fKhcETarRdzRP8g25g7gK4xe1z4JpwXn7GNQFHjW2dYtYlgxDs3Ttl/vydS8
mYTtVzIT7ynEUn3WaycHQqiZPJol5XBkU17LpioWktTTqrK8AzRnVRQ3wTiaGN20F9OZua+eduB/
QgjF+p7S5lFK60gQZiQJEC4sI7lAJP4mS0uhikc5WFtBcevDeDG+EHXgcjUAgvYaHfkdcu4iy/Rd
EbOCxetCDhdv9pDoBtNWzbnrQHzeNp7PCHO+ammRsA8QHL8AAMKzYxmURLxBMHjZpcw870oBg+2D
McOYZZ+s6cUS8XQeOrrUE82BSZmIdd8Co4pSuQUywrZHVMV7ZHifUVZfMEa9VkWWHAaHDTchYKrA
WxftD/SIZs9euzY6Y+x8iF3zFLYOEcrsFPX3hQedaTSmYFvoeKRiH9dnWgH9ygMGM+RZ1mlU3kNS
bdeeywX9Pxr4/w+MwBTerAn/ew380n69p29/cnP/+iv/kMDFD9dEYnYcUF8zc4Dag99ZBLowfIH2
bVq4gGd/4D9oBDpFBZQa6EBfDEGUjh/9g0bg/vBsoAGo1jiqaSvw/1cSOEOav0rgpmu5tmnohkFw
xJpN4H90KZa0uU6E483dQOgU/Y5kjY6f6My6aa10X973lfNyBbeHZnr0HxSVNrdQnkp0GEutyXQU
e6Ijq3gOJspfkzxcTGMfIbAkgHTIGkbLsLUh2HVFfNMkaUymxB1X/XgeoymEQ8wejqJhQNqAwggu
nUpFR1aWgGFxZW7hmBuKLVH2lm0HHd+2ORvusHseLaeh2g2E6BncETOhuN3Hei1PRpC5Z+UJ9mqU
dxl9phZYGaaTnN74EUjISryaAHl3MMrfEtiGG5CKA7JNYR0ablfbEVosegchyMlatmac76EsRs5S
DeZXq8cmOOucQlNm5cjl03byVXUcr+WjqOBcI+lhYhS9zeFEu0b9xJR6uBmn6lv5QbkyQw/C7uw2
4m0OmVdTdVVGaXrDlmSBMjedA22AjGMe1JTEr3Y4PSZt9Egk2ji7jq6dKxBiEKXGbSCjaB1H5V1b
ud2DXVjvg6W9iTiR3L8gzMSbWFBOUytKbmRpk8NJw3VYVy2txlTekIlcBrShc7sXu0wE3AmGRFsO
Dc4rS+GjcAttl024Qygb63YBDqlNKqVLU5DKj56qvr3We5DM6rArE3TuIhL+rkW9eQe8Lh9TOvRY
PQ8lilHTcgHl9VhhBJCf7NI+O40xi9SPvZ7lK125z55WDOupNdnzZqDWqhHjSTzYd54/U8NGfBCm
sXUzejJqVz6oeAZtB/DYLFsfZhJ7uy3KFSKLto3D+qbRGrkjO+asElyhvYsbMGdbiYND/0KVAlWV
xi+GYuNTwejOSHvdy7I5A45rT9iCVq5h8a4nmdhmhXEjIpPxBTfUgH0epif3XI9NCUIjiRkbcT/2
zIpS8iYHtVZCi3Y9unrBHrKXMtYOVrdmSMIbtkfxqe78u4qW0LVI8aOFDLk3NCb7m6KOHuM6avet
aO6NqVY7UFL6vG4kpG32B7NEVYpHxS3et4BqW8aLaZbTkq16tBNzJYPojPQmsrsnJ4hQUu3s2JcU
4TppdgaKV90HSX8TgWk9MNVH/g39cNsisxGxa5fMovxLOZxU59gbwtTBOomZqCQeilBas/6ic8zf
FWN/wmTP/bgHko446pdG8pMrYLjpVnkYqnPpCUyJIwlTOvjYJ1ljuYuyhLoxE7946U3DKqcAAgU6
sDfsFL9MLdKOiYepCS2J2jQ7X/MAby1z/csX6OGJ61pbn+bvJFIVPtHwJtWxDDcVrWWV537aqRWf
R13sUy96U74Sp7bRchiYMBrYmX47onIuntk9VGmfbUE8yLkgIXIBr08qW4RV09yxAqWPoNznJLM2
ZK+mtTHz02o/dH5W+cjM/dzixbt05kgINRxuut5mqevPuSxS3s+mhrcrCw7Zi9mwgswpyavtStsF
tUflON6RQx3W3RaT4Fs5xekhEcneHseH3hxhGxYZyTu/Gh9bOZoMVrKNRaZsbWU1L2qgnLWnxIAw
ZiXL/8veeSRHjqRZ+Cp9AbQBcAjHNrSmlhsYycyEFg4N3GbOMhebz2tU92LMZvazKSurYibJCIT7
L977nl958SlfmuiljiZKan+xN5KYTcthvLQU7J2WpbKP3Ug2MBbPDSwL78UiSwqUQP+nDmP8qXZ+
sg0DIukcfpOoiWybCdvRqfNtRJ7pqTVfAcKLiyu7S4EtBIQn0R11LEdssnl3DRH7AQiJGCUG0R3J
DDFABsi8LoDVY9u3V512dWgNCIZReFHjiKvSyF9TgHs845WLIJOBxFA8zORbOHk23EVNAEy8qPdB
D6RDqgjpR0nbZLojBeAS7Vthhdt5tMSWVgeBzJyehzxnjdFhAsx8cajb4ivNsdzKNmK25XhXFrH1
NsdagjR7hkDrMb4DJQKuHgKDkcAs8fFr+lb4YCYMJSyzehpsq7lVzCFXsSOnXZGlx14azocfMDBs
DgwRAmRhWfBY9PkjzvHu4OkUjxkB+QqcRLO1xma4CI+xTGHB8lOga82KzwiN5aX36FBy4TebwaSS
M9oAP78jf1J323VqildYYr0BSXaQ22TTknySs789Kp9ptjk06ZpI5gJcqNxbzA42dm0VB0slEX1q
Hj26vCxEi+LstPgOCPld/OMxt5cDGbyZjnPMuiJgXcSP0IX7OIyTq0ztZw+HKkMLNzj6irgBpPj2
OboQOyYveeil+AbounPhDFzgFXmYTcnoMEv3/Fkb1WxZIWEhVNUqBQpqPp3OiNEc/dOvtpmKXQ6h
k7EIiTMGvISsN3VgqnNn+ePOXiLnmBi5v/UXjAo8wvsIpchWplNyaK3+2zfQ+RcAdw/FZLlI71NN
01m2MW7ck10V27GBod8QoAQsKD30yEKP7IKRN7fVYbApNNAdVNvU8naYAc6WdG8mQ62NN/VkjYYk
6tSasgurduuQfLPtAOkO/r1K1JdUrLvZR5Fuh2l47zC1XPNbtA9cAnosUy478HeZQ4hPgSOACQRx
xm4dZbic6vSBdFhkZaOptqGaI/YsDT/TtBxS24IM4LbxZ2iIPWJI6wWIIKfvbK9FADUhm4fk1ntq
OgBraU4MQoJzntfVXlamvKNgcDcaCfwcLHaAQgaAEdK0k4N9elNbqt4Jy3B3S89CL+hzQQh1DrEv
Gvgh0/oaszC8BiKNtgvOg41SfrZHpIUfP52spyyXwyZQJLLPXixXOfT6LwSrr8yG5FNrjvGpx7Ow
naVtfaFxLUW/Iz+ZSSzAnl1G5sQaxVp4Svv4Frkk9OVDegIBCdoqbuVxLqIraXV4p+LEuVbeNhW9
+xjGGeRkv+/fJ8P9zcbB/FFuehiL9jlZOnUIiX1ekU8AZAG5gS/w4+LIcC7QZKyNhRAB144dn8cs
O/D4oQwuffs0tmG4NYDuQVcGzpqF/pvnZtd4ssV5mBtz54VEGzEwA1o1fyW+Mi9JQcZJ2frRJhqH
AE4lIZ4qJrjJSpr7FlV+Nbjp0+J36Tp0SLCf0tI5EXC3BqWBxJKZMePnJbs0GborZzCPS/xZRUkP
eGGkFlvupN+8y8W96+3nzjdgBFgWb6Qdbjvbxg8n6ie19KyNyjfXqJ5YwLPSdBo49RlxU435UNQM
qaoCalVNCzsrbiQWbZwgih+I3EbWFsShNayCgpM9cyRGXDZbm8Mu8H+povHWM2btrSotMPYL0AZt
4anicZ+B6jOXmWFIIxiuh8Y+ivM/uRX/qZpg3C7ze6eQqTe1FGcys6+pFOmZZhWAo4jTZ9R03UXA
m7Da0tEuOLbCJSNFqnKxYc+NJKBjfs2GlB1MFj0E5Sx+ipmZiiPZ3ebomzsjP5vzHN1zDiXramzs
uzSr3t2oV/hebODD9sBkUGURpp8IwGmUR8GjnQAwINY0PyLc+EyCXt2m0lW3rMHNlTnfqlP7iA3p
3vDT+G2wv+w8zb8HKhljCWsy1YoPz86zS7UY5TFOy2Vv+/HI+5mQt8TSaAjBTlRl6q3iBtdKAiZz
zfU+MztxllPVt/sUZ/c0Ez7RT9X4MqQs3gyrIG8W6fuKXZK7U24bXoFUsvQkZnYfOqBCa6/RhvuJ
DV1KfBURB/4Vjk7Pnd29DEE1PVacXphD5IcwkvK5F04L4b58U7ms3stiw3rIey+z+liJPN+I3BCP
DX8TQ/jC+pkw0LBKhr+FLqfHwAgrhRGLQ7SCZcnqNiwGY4ZlINBlJFo9lxk59staAAS6L8wh200I
kVcRCLDefkkzx/mwNRts8bJ6P/OXP3m2VGcy3+ErtM1Tn07xwUU2RTgspDGjgzmGM78+FJpDNmgi
WaXZZEJTyhpwZbwMGXc3BLM5+BhVWty1aG/WHVX/qbFQj5qAfW9BleJVgFJCQdDd94Y2gfiLt3U0
JK113GfW6MzCFOdbnU3fhsgf5yY/pXFg3dxwsB/haj5YOmKdUDBCM2zw1iWotkkz2xZNb1Ng3DzN
c5OA3aQmvFWa9cYIOzxkd4aEAWe/GbGrPvy/2HCaEic0Lw4aHGvMAWJu6UWUivIxyR15Lmf+/6xI
r0my7JwHS79TpKVu+zl440jytm5ZxueJtEyee8Q1cT+W2wgmPTNvaBfcJyvXEOJR/DXlnsdT3k7P
c6dDOdP6lPQ4/Cu0TLdeHKpW2Yd8mRZCiEb7nIZo6wdyNeP41atmSDd9c5o3HQhhAhOg/tKI7qcw
DzdznZ3m0AADVtkpZZ6IjuNc85CTnUGnFnQBBrRo3juRB1VjaolOQl69nhtBtc3+056zi9TS5bT8
NtMifB94SNd8VlZdZi53DhvsVGWHqJPDQ+VZ2zHsQN1FRrSK/lrIsbHYIIXCzGgD2W4twrx9LyiQ
wQVw8ltkWFPpDCfSFEEbeC3CBEJpjYZ9byCz5OSSMdyqodqOeFRI8oiau2oI8PlBfKJ8MsKdKLts
61WOsybgoti3S/reDRJFb27BS/Qn2pdi5v5qv+xozNd96bk0fnFyE3HwlKMBf7AA4hRcRy/8QsVT
zWR4+WNFU/M6uuG5MzFQg5a3Og94hEtjiGaGdRQ8BAsXz7bxlfoK8nezNt2PxHCcHQglE1OFvBfk
Nz87o/I3i2Hnd8QaFAfEfhBIWKxcciPvdkScRY+iHSDil7J/D+30My8dvZjGiDmhu+pKv1wj/QDS
W+NHFxWG6RmpO0Vlsakg7NyLIEY666g3Luxkje+0uDU2IrGuZv3scaYxefJfIw88OLF6rwvsqVUe
kh0L6e9hKaSxmkyPRbVN8ks2xc2OXJwBHn/L26DfvCh0J9pXCDhp5z2npJitSTrokt76CaArhSO0
W3CAXM6qpIYgT6izZzaxipm6gRryRm41CdyIz64h5TK+b5LeUzHDlsLfbM4kPClzOrLzRCUwxSCD
u0Vu4vkxZxfzGjw65uxcgDyKlaH18W5p9xvZtf7ZGTMdPwhZhIn6iZUT7gW3+A6UX7M5xXNT+BGl
dlq8VoYrjj63CXKO5M5vXip0Vxes9e6aR9tdT46N5HG07lu6Y6QqLKzt0iqJVuMfRVxX18F76iuC
k/AJoUTMP5zW6M6BW4/wvcqNC+7mPBnzIeiYHJQDfQah4eD6yP2ay4dRBZ/KT6cr3CeAb+FUcEgP
46aYGL6MpuDnIrPkAlQWgKWAPyC6/i4TnH9oJJptyRc/eyECfhuc51jV6S7OZvtuKqhO2cRGe8db
yH7GFRqrIn1jF17E9j1VkzoFzdLzQuutWFWcqpz8yPwNlya+zdIEGhf8mrw23/el/WvIA5vpefxu
K5N2I5lnTjTxRE5cWIIso6YyLn2O5KHLwoszxizKQm/vWg5sYiqIbSHbCrl+QtSmTygICtCcM8iS
gHZdJNtbyf4IlVKztxMMh5WZGS+Yn/A4mWo3Lcg3kxj5n4l2fyXRhG0UmHAuYM/Dsf/LSAuXYtD/
pSPtsXt4VwZ5DWYqMoOMxdiPwJYuPivKld/XX1nTOmj41fDQ9cjOyd5AuKI6bEqVecu7ql+JALgC
drRk0y3HtMmf5wAbVx3hwvYmXYBiTGQNYO6Mqsu3Ms45cCjCuWHscxJkUCTw1G87nQk2pLQBs3Fk
3LbP7ca7gfX2d4oSJM6HW21QXWapt1WxpzYzKDEAx43cd938izyNlBDCYNE9HTyuGmpR4EOBaVTO
ihi9xlLMDg8VRTBdkLOLC5HuSft+TBe3upUm74BvM3yrOnYgrYo3Y8lQioc7xiRIS5WmGMC7asxW
cWcbTxUu5mPRxEfqW1bKAVvtsIns3ZDxYKfDTzdgFgQIAIU2g3dpOrxfVriLmty8Y1xRrAuQT3yo
7qRbdgfaguigMCgjxkiI+aud+r1LEh5mghHT0UEqMIwng5xtPszxT5h1t64gRSo3p2/biZO9GTms
L1osnCiTtg6nR2gs8PwimyoToHZo3QoPfZLjt5+dR3xQOpbWasDPZ7Fx1I0Klzlju5q+qPOfiPhC
BpGwBwy5tkb4+Ok4BWtaiVvXfhYFy5kuQDGmmpK1ECJjNJdotrrfSSfdF8FhvVL03jMr7v+3Efyv
eM5CuBbAif95hfKcf00/X/+8RPmPP/SfSxT/7x7LCdM0HY1LASHz30sU+XcfY4Hp+k7gWtZfQdD/
6SMI/u5bJrgPU6cwO+4/2AiCv1uIEwM8BNKVIpDO/2WHImztEvgnFwEAn8AksM3G2M20h+/0jysU
kt5MX5SFdyh9iwtb+hYzruLTIQ3uPQ2Xed0yq350J1KIqMvnS8CE/RQU3ACDGRd3YwKkebGtDhxC
eG8PwlzHuoRYdDGBFVTp4sLUZUarCw5Tlx62LkI6XY7IdauLk4EqhQq7QT2/gsaIVJEEF5vC7AV6
564eS++hKY2nWtc8g65+hK6DvB4B6NzO28qdN8sk3f1kQp9po+JdGVmJIJSKyta1VaurrFnXW1EE
dzLImobjIDXWbW5VW4v8o6nDlLvMSGlbXb1ZdneFMeSdRl3ZiQ7KbQ9YbF0G6AuJvWO7rGtBqavC
QJcYsa4ULV0zwrWOrzVlZKzryYzC0qXA7HWliXYJfSS1p6Wr0Kz8DnRViqgBu5IifId6tdWVK+a3
Yu3qajbVda1P/BDsa58WqaoLtGe6AsbYScuiq2K49JTH1Mm2rphnSmdsgeqFgtFoTzNS6h0RPa/j
eMx0xW3o2rvQVXit6/GB8aOuz1NdqTuU7Iuu3QuKeKbv48mhrPd0fS8p9Bdd8ce69k90F+DqfoDs
DLgBukeodLcw0DY0un9w6w5PceKnZ4ioBOhM1VZ5vTwvqfcYl3N0rGlFQt2TWB1I6xq2NSKHeV9C
u6409rrqUUJ82xqG7U1s6FA5H2wNyu41MrsbjccFhralYdpK+t+xMW6SWaIgaiJrK8MvVEbNVXTL
dRminshTfNuMPg6JKF7rqQtOPMvJFqmexHzZXnMN9061P2SxQWBIbIdTR85o+wI0dA04L/RPMglW
oJyY2GFVET9+SCRZSAPpkNqsGp0vg/o0gAXLJJECceqbi0S3igLuwjj3wWrCjdeyBcT9Scm3HjPv
Zj2AQwCMuGwr/uIYliM8WOoaznCD7LbWRd1e7/RXF4hTorY7Ju6jdtnxluyxme1Kkq1dHycLGQSE
/uyHaWE+RUkAMIIcJQdZhwkFLWpBkIivihbZHB5jZZzyjB6bhOyDKyy1b8GhOQz1WF5o1iB0P01M
E5qdhjmC53Xifg3ojBuyuy+z0xyCJL7n4YBdapjOiYnTBm7gcJ8WFloRw27ZyMWvSeAZB8cjj8Is
zKd+il+dwharVmE9RtVEfVIOHp17vx2t4RecvJZ3BKVrkCfF1a5P5DmhwnZjeSbU5JdhpV+5YnQr
dDktMQlQXEfzIxJyuan0Hg4533jvzXI60lv9tnVxXv1Vpuv3g/OUc4USvtTFfKjLel8X+K0u9UEB
jswbucB93QjMf7UEAy5jWgRGUIluGYRuHkq6CCOgnQj1p97RLUagmw3mCQiYdAMC0rPFK0RTwkDR
fmBBi8yVhqXTrQsW6F2hmxmXrqbV7Y3SjU6kWx7W+dgG6YJs3Q5hg7bukR0Wm1Y3SzZdE44ncF66
kUKnXq5Heqv/F0r8b4QSuEADzHX/8y1/TX7i6uvnX/+l/Nuv33+7+/kq6n9yDv7HX/BfQDvoTf9F
sBPc8a4X+Oa/2wiRUPy3ToIoBUQUqCVQWbCW+EedBIZ3LnhfeJDnbc/7v9zxtmVD5PunS97FlAiC
E2ibYPVrSw3R+ofYBneZFLRepu7WjFQXc7rW9pmryipWrdCAsJEzZxp3rpwtdnjJRZHYxJNNxo20
KI8dWbwvuftmAuU+dE6KopWGYgxYwIzbjhJnj/uLzXIEc5m8oT7aeHP3u4m8J3CULYliTJwVqHKg
Ft2+HpidI2p0N9VgX+esvfVtxvxiYPTi0SNRgyBGNwloYKe9GkYyNUdvRnRAWd+GpbtdIgYvqo+O
fCKJ1RGg7ipZfkRSROAoxofKRAjtUprL5bfkQuDjSM8VM+dC9R1B6gnZ8Pvd9M1iFhmuSYqW5NIf
auzS9VjF25F1Qx5ln5F9rehdNn7U80Kl5VNgMU0g+MLtF/tkSHKuPImKnNfUQYu8bZ3sTdkqoEv3
7t06/j0bGFOCPAIbYZVbR7rvXWcjETWKXS2ZAQ3DmQeDYz/0dlhlwA4jDk6wMoNNeMzqnl5VzCzA
SEREk8ErLw9NmN25nXly3emJseK5seW1Nwq1E5CnRCNvTRiCyqWQaswXL6dU4SF8dmyQm0OldS+w
i0UbbxVCA4n6ry7j7QIfGNC1+KCLf1Gth5JMGVcLWLijKOgGTsZVG0pAXchSstoUG+XYP6rhz/P2
7BpyZAjxHn5iktGdLgtWQ2uT6cBhR4WjhQ4Go8cM4Aj3kuf3b23iHC3oqXj1cIvwvElqCI9kjta7
Nc5YIMbsjpaZF2eJ55AoThSbiMNWbt48+HHRPYW2tFeGYd9XPTS/sMupBplt8PLnSCCACiOGa8b+
arEHR/8PJFfu8BM069xN3jKTkNvyp6t5Cu0OSEaGiofnPrLYZLqDEfNcpq/jQti6G5O4RnrgyR3L
fW8t1/iDHLWdG5GbiXa3eAyqDDXlyn0unBKLWpzFe+tnbKtfQTLsgooshkpYNUwn8NV+Mz9MtZtc
/Kze2jmMdotaO6wpI+UjZANvk6cDNIDKOMloUAxGBspFeDAVQ5R1rV9k/AcVM1islyWmDnKhwKL8
VC2z6VQZI8b7YMdZhM+/n17tWMKNGYvnHgvSjn0MSzH/FJmY4WLSXmuWQ6OIOjjEaCu/ZeTc8ioi
mZu00BYZtq/qZNuwkUFXyQ8SOzk2j2AkDpoxynaJebDQQ9+mRpwzpydGmamHhX/pWJthtkXHi5R1
cW9ZgK+UpemmyIGQVUu4m2YXYoSi8hpl+APpzdkPMHRYMMAxXkb3yxqFgbJdc8Kg5vDyGiluKyQs
shKP2AiXdeimcCumAtmzUW2wQxnYFYyWMc9ikIJh//QFJBxZNSCxAQC0/rPV2i+DwpShdAlZddzC
cU2gB8YZm6HOaIRIfhv5OTUjQhLraWlLnSI92jB/WeOXdyNft25MDrysTUPuY4gJzymZjRsWjG9p
k7Epi4n+W4xHxoj1xrQHqrjsLTYD/kgz07CT27Gyl/jZMt8Kv9o7vbhOrWLuUXqEp/kGXRWzwzFF
DW2YbDrJpmZNuWGbxWZ0BKZeZ+WGJOUHn0iyNaOpF8jKB+LrPiPkQKtuCS51GkTrxvCzbeLKMycM
g1fkHWVt2esmKyacvIwWovG1sFu5i0ZZb4mIgFrGIfn0hVbVX5XWrOHj5Ot53A4LAz149ED8E/5g
48UMhdwfp/XwmjQ1Yv3yw5uNWxWIC7vEh17hjCVf9E/ZDLuuNaHQB2+F5Fvwfr8VlO5rNvO3gttn
zcArw3PWQAesz6VXfS80qOus4VdJB3LWgqkcjjVh4BvYsGKXj169g4OavBVsWFYxRL0h7qYXhpoP
kMI1jH9p93M1Gs9T9GNDYTlXKiQE1kagAZ//wSQmj0wLHWGRoO4zbfwKckrtFad9uA9q01qli5Gu
l/4vJXnpvjhWHa0zduEVAJtt3Cr89BlniB3+ybr4fQ5TLgTrowjK9CpcdtBc9nju+beSd4UMDIY9
5OhtjQrfw6C8bDNb1nloh+G0+Lm7GxgFriiJjYMp+JSbzWbS46Vg7Fn117nJUqbW8VzWdzu7RCJp
wJFxd11qPuUNoPuIpzGQyQNCXB7e5OY/t4F95gZbNVT+ILymzeDo8r93PvhUlvQCEZ4oXCIOs9S1
8SuNCXZU3pew4cWUZDun0UcqHQNBj3Us0uIhrMx3iI24eavfrviBGr0JMX6NSBRXyoCkl/O1tTyF
gLUjv92w+YWSlNyUsdzT8aL+UOkPaeen1CfTkGnzqezLV1L/QLat5ZhiMoy5HBOr4nBxh3IVdffR
5F/QQHT7oJt+FiQPmzKeCX3C9yx9QNmdThfiYz+nyL3TjH1/051S/EvOUODslriz2L6WbPGYs7lB
9k4c4DYghaozrZckDcpNVpWfQRSdlqSEHi+HN7eevzOV3OOquKa16FYl6X0AcuD5zRNS9oq8CRrg
Sopq5bs4XfJPEfX1DvXiZ02IQp/22GdyLFYEuJxV7ET7ylkYyvPZT3sTdi9ss4RsPEiG0FW4wmmS
xD5z6ESiEg354A8fVe2/oO+LVjV6v01VLjNrbbfHv8OeZrK+WXzfBfgPSXfV+aQBIgb3I+ggv/CU
Q8M/J0KRTjT+kHfFC485c4UU3F/1qY8oiK9NW/Wd+HgLAwbIIBe8fNN/WW76PJh6YZ9Ob+iAfjfG
Q9bN3pNRAIgJMgemAwpBtGzZVuguZZ3ZnNMRyqx5NLfII7EdBveDTl5okvaqkvFhzG9DCiNemskl
zEAXg2Ek+HJ27xlTnKeOHrFKrRcbTYHtElugyCdldlxeWBAR4ILTMInB8ehVF9FLK4fY86MgJGMd
FJZ5JOXTqu17mWWgVgKD6Q6B1yuqu3Cv0GmsO0Yom96f8bONH2mtdEAoCxKD2rRQ2dpjANXT3JuJ
JH6o8S7s86p11NQXLwlNGlC6MLFYdN0BWIV9Y4oHlqv3A8kLbDkZPWPO+jXBehFVO39Ioy93s2iz
g5IJsFxIoZuSdhnSOJk8nvM+5YO5aQdU+7B7wBX2b3U/Ioyv7DcBw9jWwLHBt2aixZz5xAQRbGZC
UFHIBz4vxQghMP3A6IklCoHFCp+Wu51qtgF1wH6d2V3wECgDL0/zvaSOQtKGq8FvvVMVFY9zEufX
dvh09a6HsvuikmC6lulOtpl9IE/xlSqAK871n8FiqE3LEJxJ95+8DqxtRGx7MaXRKQmHa2FlL3mH
GSvrR+qMZdoHkqGCQ8W3z9CzoEScEQ+Ipjil1fsQx1rppiiuWaNv6/SxmIV8KE2kNgFE5liQ/FBO
qt2702ydU/ymoo7J9JAmDgCRAtSD3c8vXd88a/B3phLjeswNl98qdlZ9MrF6r2pnF4hwZMeXytsY
dI+55W0Lz6YOtEL6BX/M9tRncluZnrPtEUT3Ru4+UdOxPQEv0pWTtq+CpzYzX50XWRKKjFhBO/X8
U4t6kGyxtF1TlMWQQttsI+vfHOrJIzqAH8aT17oQ0R3nY7kyERofpnTYSRcb+5guPWt1zHwly0rY
pAMroJTQcOEP6HmLGhBmV50aU1KVVIRluCXHlM2S3Mfcz3WNzDtzDT6ZVvPSl4qWpRvVEWB+s8Yd
F1zgZn51bd8/D3J4tbyW/iKPjCcc/8NGFv7bsCwforDRmKELEGEY7NuaF07HLVtTewazteq7Eo/G
kPJZZra7xuqcMzHN4Afa5joPiuqaWfgNAUhg3e6j9NghagN62bPSg4GU2dJ4LodJQaZk4Yszr1cO
VBg894HFZsL1ZmiuVM5gm7wtWZXuZZ68kwfpb5VmnEjU8vgYWTjqW4wej6xACxvweAki6pSg6zdM
Xz5MJ7ogxGBKihwGExgx6PP4q3u1yDVeIfc94wlghTj6z1MG5lSBpbCjoCH6yDd3GB6/sAXiaEeb
p05woNZeJ36HHkpTRxS/h2b+mIA5rXEWl1/MW2fUBFAAaVLZajE4XcDcrhfH2nUS/2MK7YNEuNBf
oRl6Jy8dU1IPDxhZ59HnKptpX/gLDGJknOWzbYzfvGR/gkKcvAIFY+3mn2RTM8osmnDN520GlNEP
pKShw23j6I7SBTQVeC/aIt8+omtKTn4WgYiM2hGqC36h0ZfVyVJpTbY9smW6u2Rnpv3yZHvfBrS1
S+iET5hN29uISDcNFa+6Xfxql948+zeKqeYhnt3vxsF06STIHVuzNE9//dso6GtV5d6SxdFqWSCc
tRLeISwD8yJE/Tq1pQCSM63/Ar0YVs7TMANywIofnlp7uYPGsc/meV4j3mMYTr3QJtCdqysS3c9w
2NaJzDH6IPs0wuGTigNRk9jMoEDMpeeJkQC7quAnjYvPbLG+sW6weA8o0hS16LWv03k1LHwW+F4M
wW1kSqRdUVY37xlh56uSNcYmNMNfBMyo1RS5B8dQ7OPdl7xwPmb6Hja97UbRvJEsif65lSzR7K0A
YH+6Y/feP4w2IUhxr7W+PjvNUIbPhNq4+2Im1QT45qUdrebUeQ+z04rD7HrnrhvrG7tMVM7PQsUE
ntSYH+3PCUM5d3CYMudl0OJxrudpjeXAhtOD830yOoaQCf9ZIRnLiGeD9padxhkXFaQY3LSQDvu8
qFZO5sQY4ucG0+ohCMWbFZN/plO9qFrOBd5OdrqxWDeCHXRAt9Nw2OHuOrtgHhDVh+CIISxFLeQ3
aVMEqmXEc1g95l7/MtQE+qigK9eJS3JiakW7FunJSrDW2ZmyeIkUHstgb/ZSEGtjyzXeTGzxE/5+
YXl8U+fgpLLZCqrGTRUWH1CzJBVK/8de+IaN8oHz4eHPyQ68hQ3SHAVzoCCzZj24dsCPTJ59hBtP
AeLauM2CTBSR64L5BlDDv/8HRFXPixGiSSzD99j2qLDldnYxiykk/0X7GkOcRhlMLeuTP1oHRb3O
wb9tI5keMz+RB649Amuoqgez+lOFzqALYB6WZTyV0DhWhJN5awuBOfeCeZZWPRxVvHhrd5BMSwpc
p65GAY6OWayFi9Gl7QRpMf6uDjzoIKHbHvj0sbMxQRI5vXPX176l8Vaa3dGCcJiPUqMYPFfdKUue
sgJYEdbGjLl1Y538jqSrtKYrZanf32gi+ltde7t6Ce5lIUCFeIUWVxBNaZQNgN6iiNGAkG/t4m0v
AALXyzuXIsX9EC3nWr/fHmvpq5cgM2ZcbuzSGq1+0TAfyfBJxxXrhC7uLdQdWEv8LCfWqff7lcwK
c4sZ3gLnhW6yjfANDrOzhnKdHBE8dlcK+ovT94/gr7JzVoJZMXtdo9VsJHgzjW0WD1QgWqSKE+EY
ZfOpG4kRB36Xr52SgtggX4uZFGewy1sWegkTqnSGJQtruUnBGnIMz15PixfEzwwmAYZoebfsy7XF
+HETp2JjQG1tvQhUQJHBdxHkkC3pzRP9pUsLtVki66bGANllcxgrAcmrHY9Yvy5TwPirnL9J2Gb0
7g/TGv18uFGC7y3AHfl2cHTz+gPI6UCHHchVOI+wF0kFr1F0cjCPNAdlcfI9/y2U6Y2VE7xr0b9Z
vfdnTOMNNlVEYX30rCzu+yiEj0gGF1lg+B1qAr69MFnPbfybSKN92dDmykJ927Z5WrAjISKdrvM0
X6TnIaBKWH4ElyYIjjItX8xg50zOJe7wDde4CeoOpaSzGcSgNjVlGO9KtnN+BtN7BJ55S+H51BBQ
uYzqN2Srf31nsjgPgg/XJTqheGfQOVyjqbLWIfMsMYBPAD16irLgRrRZxRTOu0C4uTlT81G3hOfV
ECadxbnDmYL2oPeex4KBX0ViVFDmj92S/Iwhv9/gCWM9+8GudTktEw+073Lt+nd8qNe2pym2hSKT
byEQawFBr9p4XhPiRuAEc+BVLervAmN97ANXDSxxG6NzFbt/Ord9aAjzpbF1jmNEIbJI8wgW7Qp5
YlOzBjqQIqtWGM0/u+xPN0WMi6v0pRpm5rvzHnXF1u5QGJthfRe57h6MxIspOwQ3Tb+j0gIDyrQj
HEAQ9XDYWVebOHDzCmf0DC72w/SIcIWQDNKmempCeakSm/qDoWFTUjAkmX8Av7WSoRuuEpfhSG37
j0XhwrRiWOe737Fpg4BJQZne1917EGAzD936EAx/qip9bPP2xfeTqyuClxx84HrQZGHGQSilXqcu
5AdKuMM69egn7okQhPOU+9e4jhk5jPE5zJxj3DMHUXaSUNOhbZ1sREvzfQ6cE5Wm8ZzHD2maXBsn
e/aFyXo0KU6wh1c+T1QPXclwpnuE1saaRCUGk42z9STbepsPtMDvM8zjj7v0N8zSL7WDmMsyymc/
qMkWyfynfE4xITbqo23F+5jNT7mb2djEan4JAlqxWYBOSShsE5swSgRYorxvpPuLiBs+6Vl/6mxr
azJPCEqG0b7ZUzlUhJQtTXnnztX3MMTPtRdcAee9SAmfU4rPIOehmWABeN7ymJInE5t0b/4N/dCX
bSQPpPB1wtw3BZOA+Vt6/Sujsa8i4drOvxrqhVUXGRzUQv7OBaPXIDWxL+Ht68VMAQcJYN0CEOcl
WO5F3UktLF2X+BJoV6AMiFayKvWW3xCr/o29M9tt41jz+KsY576F3peLOcBwpyRSoiRr8U2DkZje
973f6Fycq3mEvNj8mjId0bE9ThgMhME4gQFrKXZXV1d9y3+xpk1T0QrXVIFo14EL+ZLF6VXgOJ8E
hYKQLK5cmIFTeKhP1qDBW7tTU2p+8XKkjpHTKFyvQ2K+eOg998bryrEQAzFtQ53dxK/uBOvBVPN0
sleiTZVqa0oXLYQkqv6KP2kTZ6rKXK0klM0IqMemEqQlr9t9UxNBua76S1NHyriQAXsrbEijUL1z
Talb5b2F0V5xScpPxS2wr7L20Sr1eafypGR9J/caeu9ReB1I7XkKy3aMHB+SS7fUER44Xj6iH05V
k/npBWcjjel0gRz0RQhN7MMi2s9IG5dUQpoJIoqXRVixrZC7uhqyHgibhUhKu710LT2oLW6xDgUW
qhFQShxYCjFCjY0SzTMnXyuh9dAT4ApC+7EUGpLjDH9iyEUPZUVmEwBtGVU27rmCkQojYqoKPhCp
W4iLoVbfqYm3KbpWGLNSMjRItomEWK5Hfb5p3XZBnzWEeZFSHDS8Fz3LvSVCt3MrTndhmnvzGFji
yC/VSZmE5dTSQNuBaxhBPLnIUkQ7DO2iEs1tH1Ev0UTEHcpuIrjNJ010+1Hv7JwWi4HeBt6FYOGD
WEMPgvK5cogx8gq7Owhw4xSDbwQhgH4oblrODIGn6xtUPkloW6xOxjh8c47iub7W2LcrL3WQkMGk
Ii3VZdcSq1nquO3QVxPpQ+FiQxQfoZczacUwgL06KK/R2iEKxOJVaj46hHe25CL8HYYzvyjPi3xc
A89gdwypaN5ZCu4qLsD1/b/sioYc8snZKMtJ7l1NajHtpVoFI5aalNcG/czPB9WzqMWBA8Teoo4l
+7LQ81/z1LssWjlfwrqtF77WL5rgttBN0Hu+mE/1Rk2WakvRyunqahOjs4Ce8xLqEgawvZ2ck58i
NiNzIoVtb1IFyvJLfKI81Pfwl5OL2zQ0qk3pZDtkyyA1p4kCocZ5lE3nXuF1/cXDJBf4pI3LtsVx
pGDqO3W6tJ+mBS+8Y0faqqKIlmK2ewFvtV4qTWFOdQHrcItLgnvrdTOh7tMrQLDhBOQBsSaOm+uc
cnDeKsF1OO77LL9Q6FnN0TACGCOH+qXdRw99zK4t4Mk1a+IcUUqyz3FgF+Vqb7eIhtsLiyOb62j+
A9S96BUnvemt9s5KUpQePLgkuR5dE/0Es8AQ7kpXbK8bM2mvY5cdO0MvUwtL67JGWCFFcp+Xr9av
ZEHTr/rKqgebhkc7QZ3CAsGNLVhD1gbLeaw1EEqyHHk9EI/jMBd3IL5ERJZjvEHtuRMh46GLXkYR
PbdXpho0EwE+8AXGNIQmqYe8lSAZN1UJt5WwmKwwIx9ua1xujd5m4dO58bHL9tRzobLUc1XCwjig
LD+KTRqkRp4oH3GYvdJQ5+rpQcO8cZp4bDkANGMDaec6NJVHa7AIUJosgG6E/5FR9PE0lQQUzmkf
LtCJNmYEsOokDKpgnZUBtYKGLoh+wYE/qMeZeE3qoYJGWG2Moya3ZpWjEG92Qj8YgrqbMitBk6kF
YCUF3JVUPXDh8gQcPkuy92dE9PIUj2x3KqlScEEOet8RTS7rlpNWd3eNR2YcK9Is8FptChwb5FKm
CVO5aR6qRM036a9KL5QzW9bvydjjjVav1YTaJIiPTzjMKt5DLWDXZgjV2nTZwHVdW2eWKiAcZAHe
ydJmSh2/R/QR/SQa/0hgSaqyMD3qY6ZaLS36VJ2AoHfsZ1dyU63rYtCWUd1lVwdX7DwhBcFW1j8m
iQwZMqGrrgg3nhNNywpygichHSzH+lqHawVFcqqjN+YHOebtkkMNC91VVXuyMcIuYcWFen9eCxcp
ukYIUU40/JcdeoZGUTw5hXgDnnEqOe5cZDxUUa8LyOS9gX9n7n6sNfMJUZVzQ8ZgRyj6Bw1xre4O
aHPAwiAr2aTWJGVtW5iLjHod5UkxJWTkqSSDJLtD8djoUUCnVcc5JjyQUWImVD7F4lyqtW6EfZcz
aT1qbJ32jKQneuiogXdObhBelAjiSvq1jL/xyElpl9BweJDiBiGq+FaMo20kR/00q7OPsWjOLT5p
lucq/n5Ki1suEuxqE57blATpwCb4tCBlZhtL3+ERqVFEwS+cqdTMlraiVeC33EfyqueyL+/NSjXm
vGePtuK8WGHzKHghakmuce4FvYaOUXsuoUufBQDtULFyqOi2S/rDQMiQMxXhFcKBEh4zmOpzP/Ho
JdHd8QBm3aAyeA+2YmzZVBqCQC6nJHEU0bdpVT75YWOMJZdyIctBHRcCQlZZg+Rfl0zMgvNQI1FF
xSpZtE29hoSpTFtL6FDSlfKF1iC1hYb0L0GcXf/qgOC+MYYmaRjyHDKYqnGI6XCBpn4rg/5LkD6i
c421ngbebgShjQpmlZjgDVHxy1MXUKGujBXqvl5SigsPyNlYK4pm2kY97c16wFAqdjR2BqZd1+xU
rZxAeBImRQVsVOb1hXoOdloj0vDlzJ7hC6DeFaTJi76V/InuluoddWIWpUp3JeI4FNVYn6Nw2lOM
d9CeTYO50Yg0ZG2oF67W0TSwuOhEtWeWR4exb4AZSkPyxTFD944rsXokHDFQxHi3qJdh18JtUtdI
esT3TgF9xIncbikQGBDN4CpHYU9YcHAjJxs019adj+nLwrfspVpBZ0c0IFrqCaXoyBav2SFupZKO
TSXoKLDif+74rUZRwSpvUYUtb4MOSxh2+6v9l2gRqNOkxkYM7md1i05ce+1EA2t1oTiA6liW5SZ2
xKUPWs+jDIMS5iyXy3zW9IgjlEMLje4p2q1G1ExMFQK01c1rtjcSsdRcQjCw6YCbT3aRPZhxUMzB
FgEltJ1FjBYBxoLmVUYHToWPuyozbayj4HMZB62wVimGa7KQLGjRzsqoR1UpwC9MhuSqazoSfUVW
WVdi/eJberGodIyMfLFCyGH460Kv0ugSJ4MrO3GSDWpp3SUCTJeIhRqrXimoZOMt7QqfZBORpEA8
x3IrJ/zAGSIF8gBzk3sCTlm+mt/9v2b+/6CZT5VL03Xw3z8AwiX5LkyKt5JBX37rgHdHAV82LMuk
hwN2yTDxqvxdNEgb4G6mgZ+pqX+Fd5f4LXByWLYCYBvE7g+iQeYZiDVa56Ko4HaMVeyfAcMpA6zu
CAuny1yYIasclogXWdJXgPdCxvpENEV4S+hZQrsbCCCVTCYPVXZSAFsx3IES7wCEiSB4jfJaQwQC
2RlO+GoWt/GdRlHTb7xJ7lZQcHV0tUpfXiO9m6z2Pe0U+hCKtnK9oQuLoKNTbIWazDZRk/ISe9BF
KOWYdoKWGcVOYKD/U4wjx35BjVybOvWLO1CG0oE8ZAw0InwtUXcfqEWUfauZNNCNRHhH8Z6ANFCR
HDhJxkBOssTYmWJ2Q59uoC6J6EcPVCYdTlM8kJsy9GOnEuf7RoD4tGdAFQMZqoYV5Q30KGEgSiGA
jUrLbToQqJQMKlVs+49IpZHo2epLafThPLVe0DjpZnKQQo7sHlJ4WU4anasDUcseKFvqQN6KBxaX
sfEGUpcw0Lu0gec1EL6kgmIwKhHylSPhVl9lDZGaaIwMy23uoOhjXNdXxKpZc6UZVbJMOM0hh1bF
ZdLiD1dVkr6IEHmdiIiVLsqBjKYD6aMsIHxqBh60ClPLdFCoi5Kx1sKVlkEvjWQ/yxZNYztTqU8n
eWVvYeTFW6KWTVZ74a3hlk96quQzGlU+MRBKmTWSIZM2NauF05PvIB+MXAQc/QB8AsTxcw2gzKXh
UhDj9Lky1lEQ9nO9a8nDUssACBClK810H6REWCW4isDOA9pUons6s32kMjUpay9ghidjpbJLzqna
mZakGZfYVr6ItfBr3/XBvPLmWt+0czUX7w365TOtG8eaVEwwFxJuPTeC5KZUxUXgJPJN0YsLFbWV
NbBOqNHE6BMDaaEJCzsao6EtnqehBxgSSV4yTiuY2jJSnYZGHT1Qfda9dx/4SfBJr4O7yk/TeY/l
MHmaHa48F66FqhUzwiKNQlH0ZGZqAcE1CBG7UShw4QY+s2GgTAzfQTqp9J9bw575vGerqq0WSgrR
GJaBNxXs1gHiAuSz0CPx0s2kDTIW4azRCnNhZ5I6bXOBwyhtr+3eh7OFANUUJCb3gW74whYh4mJ0
5m6Ksrmy09pfqZ2xKQWs4GPQARdVNVdj+mVB5tZrXQvqSTPUn1RdbofXfiNg0TZWFN2bJs01IW5N
ITGAlIaNzLqrLgzbnRZZicaSgtkgfFsSx7BCPxJbPt3AcMg0NItoOn8cGjaYQk+KMr+y9M54Bsi0
QlzJvuhEispx2cPSgDSbI3QFvhGIgqwXqy4TX/apmxJbl1Jd68tObJy1Y1+3Rn8l+TnKPc0gwBfk
5jIJR3nv6h+RC3oseAFx8AOJObBtkMDwx3Wj3Wilh5Q+ujrnuFpdEsKkI9qXT+RMK8nqd8iiPes+
mASREqVhPeQBSji66UoTL22JOUNtGlyVAzSFDn0+cyt/66QARisNzX9VVJehrq1sK3zANsLEBUqP
1gTmT60u3bOy1XUrBne9X86B3cn+WJVoPNuIG/slK76upHCi+/U8sLxP4FGy2f4Q+j9zYn++kcm2
3E73gPRNtcu7m11RoTx+MH0Zvrt3A79L/toP/XigDz9FeJMNSUVk7ygC2F/U/op/NEa4Lb2yesEr
XrKIADjDNWR4X//840OYxNjk7b8tmOaZpJDVAGyH3saf15DjzSR9bxp+fIev8/njnzm6g+ekisvh
OTheEr+Naciyf24Ovhrh9zmQlTNLUTRLMlVZ1yRlCKvezgG3f6aJxDv8J6p7M6Bh0v/352D7EkFZ
89iavOfyaA40RYNGcNJKkMUznDoMi07u65MmFjyeBWUgRxLufZ7wd3T/++jw1PvXzqBvaJbGcnp7
35Z1Zum0OHGRen1BXpfbO7p7hcLyT74DX62gN++ACPVFV9lRpNenjzrn21lgH7BkgDqyIX7ZJ97X
OyCzg52+BNBN1US2gOO7lyT5DAlVWSaj2X/GO3r63DdZ00mvvjK8+pYkUnH/8nDfPnxJ0s4kSSIJ
VF8J1u/p9lUozyfev6TzipNgklJ/8/4t/UyFiyXrkv76cry7WVBE0uMTZ0FWzyCqm6KJfPD+z1db
gCQaZxjpWfDi398WKOvqqauA+5cNFaNAXvG3q9+iSIJ4paRpnxfHu7t73VJP3v/NM568Jsp/eOis
fd0SJUN8nd939OpLiqifuuglFB9QbuDOv731Dae/LOkqm/97ffUlKm6nvvpkARbzoH299iWJuMDi
8Zvmn1j1P7FGvmRSY9cLX/Y5lLcrvpVqfe8HDrnDH7//OW9YvpDevGHj7n9wKKu+fvbvKdY/j6Ki
fVz/5puHOP/tr3++wT9+9Dcv6vDFhbfLt/mz2+1vt/t8mettRB72n06FxekWL4S43BVvY3s23MM/
v1kT/nLy/2j40dbffhgzPIKKsfeVjPywfH6/4f/4x9F0vFlZf+IDPtxW+WHQ4Tm8BmenfsgYLvfu
2d29HXmgXB/+/dfnhye5TbdH805lBGr4yZfsem615f/DUMNsvO7XJw+dMK53LGdjIAR1+KQTZiNB
tOHoig0Ad6ePu9q13nPyYeyV3WGwYTrABXK2nDodkyrfxs4R1R8d0r9hac+rbbz1q215NLYkWwZ1
glOvek5xCZ7W8dCv59qpQy+8l214PCEABJS/4aLP2Ui+8mOGITBUIE695vW22+beUW1DlpE6+htG
rnZ18uFy99t/HVWPPlcOTr3uq227fT56Y+TXvOTUgb9v+/F9sYyfOhGGo/a3f5Xb46VHSVH8G7bT
TeXFJW/Nh5vkaGV/rlieOim32/jDZeUVH66TMil++/dhdexPmsGs5PCFv74F3nrxNkyOnujnHOvk
i0/QFDke+DWCO3XgH7ikn7hW7rbRtsJW6viAVF5zrpMv+weqbCde9z3x1nNe9YflMKwPRSXVP3zh
r6+Pp+p5W6IxcxhpP/RrHe7UCfnETlLunr+abANNp8OH/fXLXn0RxzmMNVz4QRLnxOle/QhwcOrY
v/1riB3eXvVA9EFx5/Cl703Kt2L1L8X7P0bwh8bEt37tOD0ZfuI53G3zf/43AAAA//8=</cx:binary>
              </cx:geoCache>
            </cx:geography>
          </cx:layoutPr>
          <cx:valueColors>
            <cx:minColor>
              <a:srgbClr val="DF4583"/>
            </cx:minColor>
            <cx:midColor>
              <a:srgbClr val="AA1E57"/>
            </cx:midColor>
            <cx:maxColor>
              <a:srgbClr val="631132"/>
            </cx:maxColor>
          </cx:valueColors>
          <cx:valueColorPositions count="3"/>
        </cx:series>
      </cx:plotAreaRegion>
    </cx:plotArea>
    <cx:legend pos="t" align="ctr" overlay="1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rgbClr val="595959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4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dk1">
            <a:lumMod val="50000"/>
            <a:lumOff val="50000"/>
          </a:schemeClr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10" Type="http://schemas.microsoft.com/office/2014/relationships/chartEx" Target="../charts/chartEx1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116024</xdr:colOff>
      <xdr:row>0</xdr:row>
      <xdr:rowOff>182759</xdr:rowOff>
    </xdr:from>
    <xdr:to>
      <xdr:col>5</xdr:col>
      <xdr:colOff>51764</xdr:colOff>
      <xdr:row>1</xdr:row>
      <xdr:rowOff>673398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02CD4A-33A9-4DF6-AA92-4F310D20C7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03" b="39057"/>
        <a:stretch/>
      </xdr:blipFill>
      <xdr:spPr>
        <a:xfrm>
          <a:off x="306524" y="182759"/>
          <a:ext cx="4355340" cy="747814"/>
        </a:xfrm>
        <a:prstGeom prst="rect">
          <a:avLst/>
        </a:prstGeom>
      </xdr:spPr>
    </xdr:pic>
    <xdr:clientData/>
  </xdr:twoCellAnchor>
  <xdr:twoCellAnchor editAs="oneCell">
    <xdr:from>
      <xdr:col>9</xdr:col>
      <xdr:colOff>585107</xdr:colOff>
      <xdr:row>1</xdr:row>
      <xdr:rowOff>13607</xdr:rowOff>
    </xdr:from>
    <xdr:to>
      <xdr:col>12</xdr:col>
      <xdr:colOff>1078937</xdr:colOff>
      <xdr:row>1</xdr:row>
      <xdr:rowOff>867121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805B42-BDA2-404C-AB21-807A04403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1307" y="270782"/>
          <a:ext cx="3141780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116024</xdr:colOff>
      <xdr:row>0</xdr:row>
      <xdr:rowOff>182759</xdr:rowOff>
    </xdr:from>
    <xdr:to>
      <xdr:col>3</xdr:col>
      <xdr:colOff>1392735</xdr:colOff>
      <xdr:row>1</xdr:row>
      <xdr:rowOff>683981</xdr:rowOff>
    </xdr:to>
    <xdr:pic>
      <xdr:nvPicPr>
        <xdr:cNvPr id="2" name="Imagen 1" descr="Logotipo&#10;&#10;Descripción generada automáticamente con confianza media">
          <a:extLst>
            <a:ext uri="{FF2B5EF4-FFF2-40B4-BE49-F238E27FC236}">
              <a16:creationId xmlns:a16="http://schemas.microsoft.com/office/drawing/2014/main" id="{9EBCF410-B729-4063-8E08-0F532A8CB0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03" b="39057"/>
        <a:stretch/>
      </xdr:blipFill>
      <xdr:spPr>
        <a:xfrm>
          <a:off x="306524" y="182759"/>
          <a:ext cx="4356461" cy="739347"/>
        </a:xfrm>
        <a:prstGeom prst="rect">
          <a:avLst/>
        </a:prstGeom>
      </xdr:spPr>
    </xdr:pic>
    <xdr:clientData/>
  </xdr:twoCellAnchor>
  <xdr:twoCellAnchor editAs="oneCell">
    <xdr:from>
      <xdr:col>15</xdr:col>
      <xdr:colOff>1309357</xdr:colOff>
      <xdr:row>1</xdr:row>
      <xdr:rowOff>166858</xdr:rowOff>
    </xdr:from>
    <xdr:to>
      <xdr:col>17</xdr:col>
      <xdr:colOff>558723</xdr:colOff>
      <xdr:row>1</xdr:row>
      <xdr:rowOff>832498</xdr:rowOff>
    </xdr:to>
    <xdr:pic>
      <xdr:nvPicPr>
        <xdr:cNvPr id="3" name="Imagen 2" descr="Imagen que contiene objeto, reloj, firmar, calle&#10;&#10;Descripción generada automáticamente">
          <a:extLst>
            <a:ext uri="{FF2B5EF4-FFF2-40B4-BE49-F238E27FC236}">
              <a16:creationId xmlns:a16="http://schemas.microsoft.com/office/drawing/2014/main" id="{CBC3FCB6-5E58-4DA9-9064-3DA922E5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170" y="404983"/>
          <a:ext cx="3226053" cy="665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809625</xdr:colOff>
      <xdr:row>8</xdr:row>
      <xdr:rowOff>84323</xdr:rowOff>
    </xdr:from>
    <xdr:to>
      <xdr:col>18</xdr:col>
      <xdr:colOff>450476</xdr:colOff>
      <xdr:row>25</xdr:row>
      <xdr:rowOff>158750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76096F9-D5CD-42B9-9BBC-D356D5123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228475</xdr:colOff>
      <xdr:row>34</xdr:row>
      <xdr:rowOff>180833</xdr:rowOff>
    </xdr:from>
    <xdr:to>
      <xdr:col>12</xdr:col>
      <xdr:colOff>2497667</xdr:colOff>
      <xdr:row>50</xdr:row>
      <xdr:rowOff>156740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0455904-2EC1-4B7A-B5E6-C71F50C3C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228600</xdr:colOff>
      <xdr:row>65</xdr:row>
      <xdr:rowOff>190499</xdr:rowOff>
    </xdr:from>
    <xdr:to>
      <xdr:col>9</xdr:col>
      <xdr:colOff>542925</xdr:colOff>
      <xdr:row>80</xdr:row>
      <xdr:rowOff>19049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BA138B37-BDF6-0194-BC57-8FB5E21D47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1360715</xdr:colOff>
      <xdr:row>6</xdr:row>
      <xdr:rowOff>111125</xdr:rowOff>
    </xdr:from>
    <xdr:to>
      <xdr:col>13</xdr:col>
      <xdr:colOff>63501</xdr:colOff>
      <xdr:row>30</xdr:row>
      <xdr:rowOff>126177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43AF7B3-0A11-B657-F0D6-7DD4676F28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1979083</xdr:colOff>
      <xdr:row>34</xdr:row>
      <xdr:rowOff>134471</xdr:rowOff>
    </xdr:from>
    <xdr:to>
      <xdr:col>16</xdr:col>
      <xdr:colOff>873125</xdr:colOff>
      <xdr:row>52</xdr:row>
      <xdr:rowOff>84667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F9B2DE4-151C-CF9A-6C39-6FABB38848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877659</xdr:colOff>
      <xdr:row>65</xdr:row>
      <xdr:rowOff>118381</xdr:rowOff>
    </xdr:from>
    <xdr:to>
      <xdr:col>12</xdr:col>
      <xdr:colOff>2995083</xdr:colOff>
      <xdr:row>85</xdr:row>
      <xdr:rowOff>83344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AAC3F44-424D-FDC9-9D11-948773A6E2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916012</xdr:colOff>
      <xdr:row>93</xdr:row>
      <xdr:rowOff>100854</xdr:rowOff>
    </xdr:from>
    <xdr:to>
      <xdr:col>18</xdr:col>
      <xdr:colOff>585106</xdr:colOff>
      <xdr:row>110</xdr:row>
      <xdr:rowOff>250031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2701C59-2FED-A4FD-02DC-960148CBC8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693963</xdr:colOff>
      <xdr:row>93</xdr:row>
      <xdr:rowOff>100445</xdr:rowOff>
    </xdr:from>
    <xdr:to>
      <xdr:col>9</xdr:col>
      <xdr:colOff>606137</xdr:colOff>
      <xdr:row>106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141609E2-42BF-628C-46EA-639BC7C64B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933692</xdr:colOff>
      <xdr:row>34</xdr:row>
      <xdr:rowOff>119082</xdr:rowOff>
    </xdr:from>
    <xdr:to>
      <xdr:col>22</xdr:col>
      <xdr:colOff>1185334</xdr:colOff>
      <xdr:row>52</xdr:row>
      <xdr:rowOff>74083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46ADC540-7B3E-B53F-70D6-23E4AB254C0E}"/>
            </a:ext>
          </a:extLst>
        </xdr:cNvPr>
        <xdr:cNvGrpSpPr/>
      </xdr:nvGrpSpPr>
      <xdr:grpSpPr>
        <a:xfrm>
          <a:off x="28488156" y="9943439"/>
          <a:ext cx="7517857" cy="4839965"/>
          <a:chOff x="28291609" y="9464165"/>
          <a:chExt cx="7522392" cy="4548168"/>
        </a:xfrm>
      </xdr:grpSpPr>
      <xdr:graphicFrame macro="">
        <xdr:nvGraphicFramePr>
          <xdr:cNvPr id="9" name="Gráfico 8">
            <a:extLst>
              <a:ext uri="{FF2B5EF4-FFF2-40B4-BE49-F238E27FC236}">
                <a16:creationId xmlns:a16="http://schemas.microsoft.com/office/drawing/2014/main" id="{AE73414B-C7D2-961E-DD76-B0F382050F90}"/>
              </a:ext>
            </a:extLst>
          </xdr:cNvPr>
          <xdr:cNvGraphicFramePr/>
        </xdr:nvGraphicFramePr>
        <xdr:xfrm>
          <a:off x="28291609" y="9464165"/>
          <a:ext cx="7522392" cy="454816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4614EE3-D682-6F49-7522-B8B4A8B4A5F3}"/>
              </a:ext>
            </a:extLst>
          </xdr:cNvPr>
          <xdr:cNvSpPr txBox="1"/>
        </xdr:nvSpPr>
        <xdr:spPr>
          <a:xfrm>
            <a:off x="30363583" y="9514417"/>
            <a:ext cx="2459364" cy="26551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MX" sz="1100" kern="1200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OPERACIONES</a:t>
            </a:r>
            <a:r>
              <a:rPr lang="es-MX" sz="1100" kern="1200" baseline="0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 INTERNACIONALES</a:t>
            </a:r>
            <a:endParaRPr lang="es-MX" sz="1100" kern="1200"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116024</xdr:colOff>
      <xdr:row>0</xdr:row>
      <xdr:rowOff>182759</xdr:rowOff>
    </xdr:from>
    <xdr:to>
      <xdr:col>3</xdr:col>
      <xdr:colOff>1381190</xdr:colOff>
      <xdr:row>1</xdr:row>
      <xdr:rowOff>673398</xdr:rowOff>
    </xdr:to>
    <xdr:pic>
      <xdr:nvPicPr>
        <xdr:cNvPr id="8" name="Imagen 7" descr="Logotipo&#10;&#10;Descripción generada automáticamente con confianza medi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03" b="39057"/>
        <a:stretch/>
      </xdr:blipFill>
      <xdr:spPr>
        <a:xfrm>
          <a:off x="306524" y="182759"/>
          <a:ext cx="4347802" cy="743677"/>
        </a:xfrm>
        <a:prstGeom prst="rect">
          <a:avLst/>
        </a:prstGeom>
      </xdr:spPr>
    </xdr:pic>
    <xdr:clientData/>
  </xdr:twoCellAnchor>
  <xdr:twoCellAnchor editAs="oneCell">
    <xdr:from>
      <xdr:col>15</xdr:col>
      <xdr:colOff>1571295</xdr:colOff>
      <xdr:row>1</xdr:row>
      <xdr:rowOff>47795</xdr:rowOff>
    </xdr:from>
    <xdr:to>
      <xdr:col>17</xdr:col>
      <xdr:colOff>820662</xdr:colOff>
      <xdr:row>1</xdr:row>
      <xdr:rowOff>713435</xdr:rowOff>
    </xdr:to>
    <xdr:pic>
      <xdr:nvPicPr>
        <xdr:cNvPr id="9" name="Imagen 8" descr="Imagen que contiene objeto, reloj, firmar, calle&#10;&#10;Descripción generada automáticamen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98108" y="285920"/>
          <a:ext cx="3226053" cy="665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1096536</xdr:colOff>
      <xdr:row>10</xdr:row>
      <xdr:rowOff>44815</xdr:rowOff>
    </xdr:from>
    <xdr:to>
      <xdr:col>15</xdr:col>
      <xdr:colOff>1504814</xdr:colOff>
      <xdr:row>24</xdr:row>
      <xdr:rowOff>87505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9F982CE-AD9A-6AE9-47B4-5FF8E8A207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103909</xdr:colOff>
      <xdr:row>37</xdr:row>
      <xdr:rowOff>103654</xdr:rowOff>
    </xdr:from>
    <xdr:to>
      <xdr:col>12</xdr:col>
      <xdr:colOff>3197679</xdr:colOff>
      <xdr:row>52</xdr:row>
      <xdr:rowOff>51955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312D588-3EE7-2A0B-1C3B-57FBF5BCD2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577102</xdr:colOff>
      <xdr:row>86</xdr:row>
      <xdr:rowOff>180414</xdr:rowOff>
    </xdr:from>
    <xdr:to>
      <xdr:col>9</xdr:col>
      <xdr:colOff>1064559</xdr:colOff>
      <xdr:row>101</xdr:row>
      <xdr:rowOff>145677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BEA80B-0DFD-41CD-74C2-B29A529E0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610421</xdr:colOff>
      <xdr:row>9</xdr:row>
      <xdr:rowOff>155399</xdr:rowOff>
    </xdr:from>
    <xdr:to>
      <xdr:col>12</xdr:col>
      <xdr:colOff>35719</xdr:colOff>
      <xdr:row>31</xdr:row>
      <xdr:rowOff>59530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EB5441-22EE-6B7D-DFDD-C8BA5B40A8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10367</xdr:colOff>
      <xdr:row>37</xdr:row>
      <xdr:rowOff>109612</xdr:rowOff>
    </xdr:from>
    <xdr:to>
      <xdr:col>22</xdr:col>
      <xdr:colOff>210340</xdr:colOff>
      <xdr:row>56</xdr:row>
      <xdr:rowOff>130969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138B4C0-9DBA-3D07-0840-0390A15654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258534</xdr:colOff>
      <xdr:row>85</xdr:row>
      <xdr:rowOff>27214</xdr:rowOff>
    </xdr:from>
    <xdr:to>
      <xdr:col>16</xdr:col>
      <xdr:colOff>666750</xdr:colOff>
      <xdr:row>102</xdr:row>
      <xdr:rowOff>222250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9C5F51F-2A82-4DED-9466-F34C45757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2926294</xdr:colOff>
      <xdr:row>37</xdr:row>
      <xdr:rowOff>139147</xdr:rowOff>
    </xdr:from>
    <xdr:to>
      <xdr:col>16</xdr:col>
      <xdr:colOff>1033200</xdr:colOff>
      <xdr:row>56</xdr:row>
      <xdr:rowOff>142874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9BC015D0-8F0F-5838-AA19-0A19D2B3A942}"/>
            </a:ext>
          </a:extLst>
        </xdr:cNvPr>
        <xdr:cNvGrpSpPr/>
      </xdr:nvGrpSpPr>
      <xdr:grpSpPr>
        <a:xfrm>
          <a:off x="23677187" y="10779933"/>
          <a:ext cx="6148727" cy="5174441"/>
          <a:chOff x="22546525" y="10057053"/>
          <a:chExt cx="6155531" cy="4766227"/>
        </a:xfrm>
      </xdr:grpSpPr>
      <xdr:graphicFrame macro="">
        <xdr:nvGraphicFramePr>
          <xdr:cNvPr id="6" name="Gráfico 5">
            <a:extLst>
              <a:ext uri="{FF2B5EF4-FFF2-40B4-BE49-F238E27FC236}">
                <a16:creationId xmlns:a16="http://schemas.microsoft.com/office/drawing/2014/main" id="{F42CB7C8-C088-4AF5-1E38-A9489D26BF7A}"/>
              </a:ext>
            </a:extLst>
          </xdr:cNvPr>
          <xdr:cNvGraphicFramePr/>
        </xdr:nvGraphicFramePr>
        <xdr:xfrm>
          <a:off x="22546525" y="10057053"/>
          <a:ext cx="6155531" cy="47662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B8D3B5F7-AE99-4FED-02DB-107E6A19B84C}"/>
              </a:ext>
            </a:extLst>
          </xdr:cNvPr>
          <xdr:cNvSpPr txBox="1"/>
        </xdr:nvSpPr>
        <xdr:spPr>
          <a:xfrm>
            <a:off x="24586406" y="10072690"/>
            <a:ext cx="1906960" cy="2661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MX" sz="1100" b="1" kern="1200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PASAJEROS NACIONALES</a:t>
            </a:r>
          </a:p>
        </xdr:txBody>
      </xdr:sp>
    </xdr:grpSp>
    <xdr:clientData/>
  </xdr:twoCellAnchor>
  <xdr:twoCellAnchor>
    <xdr:from>
      <xdr:col>7</xdr:col>
      <xdr:colOff>1143000</xdr:colOff>
      <xdr:row>64</xdr:row>
      <xdr:rowOff>476250</xdr:rowOff>
    </xdr:from>
    <xdr:to>
      <xdr:col>13</xdr:col>
      <xdr:colOff>59531</xdr:colOff>
      <xdr:row>81</xdr:row>
      <xdr:rowOff>121444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19" name="Gráfico 18">
              <a:extLst>
                <a:ext uri="{FF2B5EF4-FFF2-40B4-BE49-F238E27FC236}">
                  <a16:creationId xmlns:a16="http://schemas.microsoft.com/office/drawing/2014/main" id="{E62D36FC-986B-47D5-B40B-A73C7D703EF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0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25350" y="19002375"/>
              <a:ext cx="11537156" cy="57030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116024</xdr:colOff>
      <xdr:row>0</xdr:row>
      <xdr:rowOff>182759</xdr:rowOff>
    </xdr:from>
    <xdr:to>
      <xdr:col>4</xdr:col>
      <xdr:colOff>1336657</xdr:colOff>
      <xdr:row>1</xdr:row>
      <xdr:rowOff>666663</xdr:rowOff>
    </xdr:to>
    <xdr:pic>
      <xdr:nvPicPr>
        <xdr:cNvPr id="2" name="Imagen 1" descr="Logotipo&#10;&#10;Descripción generada automáticamente con confianza media">
          <a:extLst>
            <a:ext uri="{FF2B5EF4-FFF2-40B4-BE49-F238E27FC236}">
              <a16:creationId xmlns:a16="http://schemas.microsoft.com/office/drawing/2014/main" id="{90657083-3591-4CDF-8BCB-3D1B66A473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03" b="39057"/>
        <a:stretch/>
      </xdr:blipFill>
      <xdr:spPr>
        <a:xfrm>
          <a:off x="306524" y="182759"/>
          <a:ext cx="4368468" cy="736546"/>
        </a:xfrm>
        <a:prstGeom prst="rect">
          <a:avLst/>
        </a:prstGeom>
      </xdr:spPr>
    </xdr:pic>
    <xdr:clientData/>
  </xdr:twoCellAnchor>
  <xdr:twoCellAnchor editAs="oneCell">
    <xdr:from>
      <xdr:col>10</xdr:col>
      <xdr:colOff>267720</xdr:colOff>
      <xdr:row>1</xdr:row>
      <xdr:rowOff>5519</xdr:rowOff>
    </xdr:from>
    <xdr:to>
      <xdr:col>11</xdr:col>
      <xdr:colOff>75088</xdr:colOff>
      <xdr:row>1</xdr:row>
      <xdr:rowOff>664028</xdr:rowOff>
    </xdr:to>
    <xdr:pic>
      <xdr:nvPicPr>
        <xdr:cNvPr id="3" name="Imagen 2" descr="Imagen que contiene objeto, reloj, firmar, calle&#10;&#10;Descripción generada automáticamente">
          <a:extLst>
            <a:ext uri="{FF2B5EF4-FFF2-40B4-BE49-F238E27FC236}">
              <a16:creationId xmlns:a16="http://schemas.microsoft.com/office/drawing/2014/main" id="{74BA63F9-7324-4A71-A5FF-A69F855C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4396" y="240843"/>
          <a:ext cx="3213956" cy="658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554942</xdr:colOff>
      <xdr:row>9</xdr:row>
      <xdr:rowOff>168047</xdr:rowOff>
    </xdr:from>
    <xdr:to>
      <xdr:col>19</xdr:col>
      <xdr:colOff>762000</xdr:colOff>
      <xdr:row>33</xdr:row>
      <xdr:rowOff>34636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376D08C-BD08-84F1-8020-9F2069A26F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547378</xdr:colOff>
      <xdr:row>9</xdr:row>
      <xdr:rowOff>170953</xdr:rowOff>
    </xdr:from>
    <xdr:to>
      <xdr:col>9</xdr:col>
      <xdr:colOff>81643</xdr:colOff>
      <xdr:row>21</xdr:row>
      <xdr:rowOff>27213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C9BCFC1-67A8-25B7-77A8-FD5A9FE178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1569653</xdr:colOff>
      <xdr:row>21</xdr:row>
      <xdr:rowOff>738</xdr:rowOff>
    </xdr:from>
    <xdr:to>
      <xdr:col>6</xdr:col>
      <xdr:colOff>1478017</xdr:colOff>
      <xdr:row>35</xdr:row>
      <xdr:rowOff>76938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D629D7-B2CE-CDC1-B844-002E96948C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466396</xdr:colOff>
      <xdr:row>20</xdr:row>
      <xdr:rowOff>139262</xdr:rowOff>
    </xdr:from>
    <xdr:to>
      <xdr:col>13</xdr:col>
      <xdr:colOff>1024757</xdr:colOff>
      <xdr:row>35</xdr:row>
      <xdr:rowOff>24962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45DFD98-BBA8-62CE-56F5-D5C59D1B98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56</xdr:row>
      <xdr:rowOff>180975</xdr:rowOff>
    </xdr:from>
    <xdr:to>
      <xdr:col>7</xdr:col>
      <xdr:colOff>28575</xdr:colOff>
      <xdr:row>71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E718E3C-3197-F9C0-E2D7-F6540D65A3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19049</xdr:colOff>
      <xdr:row>57</xdr:row>
      <xdr:rowOff>19050</xdr:rowOff>
    </xdr:from>
    <xdr:to>
      <xdr:col>13</xdr:col>
      <xdr:colOff>1000124</xdr:colOff>
      <xdr:row>71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7B1269E-0446-9BE9-4915-5354A3BA7A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847725</xdr:colOff>
      <xdr:row>76</xdr:row>
      <xdr:rowOff>180975</xdr:rowOff>
    </xdr:from>
    <xdr:to>
      <xdr:col>9</xdr:col>
      <xdr:colOff>838200</xdr:colOff>
      <xdr:row>89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57D805-81BA-2C9F-4CC2-6DFCCA9F3F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838200</xdr:colOff>
      <xdr:row>89</xdr:row>
      <xdr:rowOff>238125</xdr:rowOff>
    </xdr:from>
    <xdr:to>
      <xdr:col>9</xdr:col>
      <xdr:colOff>847725</xdr:colOff>
      <xdr:row>101</xdr:row>
      <xdr:rowOff>85725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5E3D2F-B777-1CAD-1C75-6C349577FC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90752</xdr:colOff>
      <xdr:row>20</xdr:row>
      <xdr:rowOff>143814</xdr:rowOff>
    </xdr:from>
    <xdr:to>
      <xdr:col>19</xdr:col>
      <xdr:colOff>1457027</xdr:colOff>
      <xdr:row>35</xdr:row>
      <xdr:rowOff>29514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E8C3A86-3EC5-8416-242F-FCE6243B3C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235323</xdr:colOff>
      <xdr:row>20</xdr:row>
      <xdr:rowOff>145676</xdr:rowOff>
    </xdr:from>
    <xdr:to>
      <xdr:col>26</xdr:col>
      <xdr:colOff>77598</xdr:colOff>
      <xdr:row>35</xdr:row>
      <xdr:rowOff>31376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1636656-7842-4BA1-99A4-61EF358C7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1050DGEV6NF3\gpe2\ESTADISTICA\2024\Aviaci&#243;n%20Comercial%202024.xlsm" TargetMode="External"/><Relationship Id="rId1" Type="http://schemas.openxmlformats.org/officeDocument/2006/relationships/externalLinkPath" Target="/ESTADISTICA/2024/Aviaci&#243;n%20Comercial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1050DGEV6NF3\gpe2\ESTADISTICA\2024\REPORTES%20MENSUALES\NUMERALIAS%202024\12%20DICIEMBRE\Numeralia%20Aeroportuaria%20Enero%20a%20Noviembre%202024.xlsx" TargetMode="External"/><Relationship Id="rId1" Type="http://schemas.openxmlformats.org/officeDocument/2006/relationships/externalLinkPath" Target="Numeralia%20Aeroportuaria%20Enero%20a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Pax"/>
      <sheetName val="TABLAS V3"/>
      <sheetName val="Hoja2"/>
      <sheetName val="Hoja3"/>
      <sheetName val="Ops"/>
      <sheetName val="Des"/>
      <sheetName val="Ocup"/>
      <sheetName val="Ocup T.Auto."/>
      <sheetName val="Informe"/>
      <sheetName val="Tablas P.1"/>
      <sheetName val="Tablas P.2"/>
      <sheetName val="Tablas P.1 V.2"/>
      <sheetName val="Tablas P.2 V.2"/>
      <sheetName val="Armas"/>
      <sheetName val="AFAC Comp."/>
      <sheetName val="fechas"/>
      <sheetName val="Fechas Res."/>
      <sheetName val="SESIONES ORD"/>
      <sheetName val="Proyecciones"/>
      <sheetName val="Equipaje"/>
      <sheetName val="Porcentajes"/>
      <sheetName val="Porcentajes 2"/>
      <sheetName val="Hoja8"/>
      <sheetName val="Tablas P.1 (2)"/>
      <sheetName val="Tablas P.2 (2)"/>
      <sheetName val="Hoja1"/>
    </sheetNames>
    <sheetDataSet>
      <sheetData sheetId="0" refreshError="1"/>
      <sheetData sheetId="1">
        <row r="6">
          <cell r="F6">
            <v>339052</v>
          </cell>
        </row>
      </sheetData>
      <sheetData sheetId="2" refreshError="1"/>
      <sheetData sheetId="3" refreshError="1"/>
      <sheetData sheetId="4" refreshError="1"/>
      <sheetData sheetId="5">
        <row r="6">
          <cell r="E6">
            <v>3161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>
        <row r="1">
          <cell r="I1" t="str">
            <v>PAIS</v>
          </cell>
          <cell r="J1" t="str">
            <v>PAX</v>
          </cell>
        </row>
        <row r="2">
          <cell r="I2" t="str">
            <v>Quintana Roo</v>
          </cell>
          <cell r="J2">
            <v>1579676</v>
          </cell>
        </row>
        <row r="3">
          <cell r="I3" t="str">
            <v>Jalisco</v>
          </cell>
          <cell r="J3">
            <v>730602</v>
          </cell>
        </row>
        <row r="4">
          <cell r="I4" t="str">
            <v>Nuevo León</v>
          </cell>
          <cell r="J4">
            <v>583474</v>
          </cell>
        </row>
        <row r="5">
          <cell r="I5" t="str">
            <v>Baja California</v>
          </cell>
          <cell r="J5">
            <v>567586</v>
          </cell>
        </row>
        <row r="6">
          <cell r="I6" t="str">
            <v>Yucatán</v>
          </cell>
          <cell r="J6">
            <v>450863</v>
          </cell>
        </row>
        <row r="7">
          <cell r="I7" t="str">
            <v>Oaxaca</v>
          </cell>
          <cell r="J7">
            <v>424079</v>
          </cell>
        </row>
        <row r="8">
          <cell r="I8" t="str">
            <v>Baja California Sur</v>
          </cell>
          <cell r="J8">
            <v>289030</v>
          </cell>
        </row>
        <row r="9">
          <cell r="I9" t="str">
            <v>Sinaloa</v>
          </cell>
          <cell r="J9">
            <v>252008</v>
          </cell>
        </row>
        <row r="10">
          <cell r="I10" t="str">
            <v>Tamaulipas</v>
          </cell>
          <cell r="J10">
            <v>245212</v>
          </cell>
        </row>
        <row r="11">
          <cell r="I11" t="str">
            <v>Chihuahua</v>
          </cell>
          <cell r="J11">
            <v>223003</v>
          </cell>
        </row>
        <row r="12">
          <cell r="I12" t="str">
            <v>Guerrero</v>
          </cell>
          <cell r="J12">
            <v>130387</v>
          </cell>
        </row>
        <row r="13">
          <cell r="I13" t="str">
            <v>Sonora</v>
          </cell>
          <cell r="J13">
            <v>115510</v>
          </cell>
        </row>
        <row r="14">
          <cell r="I14" t="str">
            <v>OTROS DESTINOS</v>
          </cell>
          <cell r="J14">
            <v>327338</v>
          </cell>
        </row>
      </sheetData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quema Operativo"/>
      <sheetName val="Operaciones"/>
      <sheetName val="Pasajeros"/>
      <sheetName val="Carga"/>
      <sheetName val="Hoja1"/>
      <sheetName val="Tabs"/>
    </sheetNames>
    <sheetDataSet>
      <sheetData sheetId="0"/>
      <sheetData sheetId="1">
        <row r="29">
          <cell r="F29">
            <v>8996</v>
          </cell>
        </row>
      </sheetData>
      <sheetData sheetId="2">
        <row r="4">
          <cell r="C4" t="str">
            <v>Fecha de validación: 07 Ene. 2025</v>
          </cell>
        </row>
        <row r="5">
          <cell r="C5" t="str">
            <v>Fecha de actualización: 07 Ene. 2025</v>
          </cell>
        </row>
      </sheetData>
      <sheetData sheetId="3">
        <row r="29">
          <cell r="F29">
            <v>5188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11B9-3401-4D18-A68B-C3655E529A11}">
  <dimension ref="A2:AH48"/>
  <sheetViews>
    <sheetView showGridLines="0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24" sqref="J24"/>
    </sheetView>
  </sheetViews>
  <sheetFormatPr baseColWidth="10" defaultRowHeight="20.25" x14ac:dyDescent="0.45"/>
  <cols>
    <col min="1" max="1" width="2.85546875" style="1" customWidth="1"/>
    <col min="2" max="2" width="2.28515625" style="157" customWidth="1"/>
    <col min="3" max="3" width="44" style="44" customWidth="1"/>
    <col min="4" max="4" width="4.5703125" style="44" customWidth="1"/>
    <col min="5" max="5" width="15.42578125" style="44" bestFit="1" customWidth="1"/>
    <col min="6" max="6" width="13.28515625" style="44" customWidth="1"/>
    <col min="7" max="7" width="12.85546875" style="44" customWidth="1"/>
    <col min="8" max="8" width="4.7109375" style="46" customWidth="1"/>
    <col min="9" max="9" width="15.42578125" style="44" bestFit="1" customWidth="1"/>
    <col min="10" max="10" width="18.5703125" style="44" customWidth="1"/>
    <col min="11" max="11" width="16.5703125" style="44" customWidth="1"/>
    <col min="12" max="12" width="4.5703125" style="44" customWidth="1"/>
    <col min="13" max="13" width="19" style="47" customWidth="1"/>
    <col min="14" max="14" width="23.85546875" style="44" customWidth="1"/>
    <col min="15" max="15" width="19" style="1" bestFit="1" customWidth="1"/>
    <col min="16" max="16" width="14.85546875" style="1" customWidth="1"/>
    <col min="17" max="17" width="40.85546875" style="1" customWidth="1"/>
    <col min="18" max="18" width="19" style="1" bestFit="1" customWidth="1"/>
    <col min="19" max="19" width="19.5703125" style="1" bestFit="1" customWidth="1"/>
    <col min="20" max="20" width="14.5703125" style="1" bestFit="1" customWidth="1"/>
    <col min="21" max="21" width="17.28515625" style="1" bestFit="1" customWidth="1"/>
    <col min="22" max="22" width="22" style="1" customWidth="1"/>
    <col min="23" max="23" width="16.42578125" style="1" customWidth="1"/>
    <col min="24" max="24" width="28.7109375" style="1" bestFit="1" customWidth="1"/>
    <col min="25" max="25" width="36.7109375" style="1" bestFit="1" customWidth="1"/>
    <col min="26" max="26" width="33.42578125" style="1" bestFit="1" customWidth="1"/>
    <col min="27" max="27" width="30.28515625" style="1" bestFit="1" customWidth="1"/>
    <col min="28" max="28" width="30.7109375" style="1" bestFit="1" customWidth="1"/>
    <col min="29" max="29" width="15.7109375" style="1" bestFit="1" customWidth="1"/>
    <col min="30" max="30" width="18.28515625" style="1" bestFit="1" customWidth="1"/>
    <col min="31" max="31" width="17.85546875" style="1" bestFit="1" customWidth="1"/>
    <col min="32" max="32" width="19.5703125" style="1" bestFit="1" customWidth="1"/>
    <col min="33" max="33" width="27.85546875" style="1" bestFit="1" customWidth="1"/>
    <col min="34" max="34" width="14.42578125" style="1" bestFit="1" customWidth="1"/>
    <col min="35" max="16384" width="11.42578125" style="1"/>
  </cols>
  <sheetData>
    <row r="2" spans="1:34" ht="92.25" customHeight="1" x14ac:dyDescent="0.6">
      <c r="C2" s="75" t="s">
        <v>113</v>
      </c>
      <c r="D2" s="45"/>
    </row>
    <row r="4" spans="1:34" x14ac:dyDescent="0.45">
      <c r="C4" s="48" t="str">
        <f>[2]Pasajeros!C4</f>
        <v>Fecha de validación: 07 Ene. 2025</v>
      </c>
    </row>
    <row r="5" spans="1:34" x14ac:dyDescent="0.45">
      <c r="C5" s="48" t="str">
        <f>[2]Pasajeros!C5</f>
        <v>Fecha de actualización: 07 Ene. 2025</v>
      </c>
    </row>
    <row r="7" spans="1:34" s="31" customFormat="1" ht="28.5" customHeight="1" x14ac:dyDescent="0.55000000000000004">
      <c r="A7" s="30"/>
      <c r="B7" s="158"/>
      <c r="C7" s="171" t="s">
        <v>96</v>
      </c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4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</row>
    <row r="8" spans="1:34" s="30" customFormat="1" ht="14.25" customHeight="1" x14ac:dyDescent="0.55000000000000004">
      <c r="B8" s="158"/>
      <c r="C8" s="49"/>
      <c r="D8" s="49"/>
      <c r="E8" s="49"/>
      <c r="F8" s="49"/>
      <c r="G8" s="49"/>
      <c r="H8" s="50"/>
      <c r="I8" s="49"/>
      <c r="J8" s="49"/>
      <c r="K8" s="49"/>
      <c r="L8" s="49"/>
      <c r="M8" s="51"/>
      <c r="N8" s="49"/>
    </row>
    <row r="9" spans="1:34" s="30" customFormat="1" ht="24" x14ac:dyDescent="0.55000000000000004">
      <c r="B9" s="158"/>
      <c r="C9" s="49"/>
      <c r="D9" s="49"/>
      <c r="E9" s="172" t="s">
        <v>9</v>
      </c>
      <c r="F9" s="172"/>
      <c r="G9" s="172"/>
      <c r="H9" s="52"/>
      <c r="I9" s="172" t="s">
        <v>8</v>
      </c>
      <c r="J9" s="172"/>
      <c r="K9" s="172"/>
      <c r="L9" s="53"/>
      <c r="M9" s="54" t="s">
        <v>94</v>
      </c>
      <c r="N9" s="49"/>
      <c r="O9" s="55"/>
      <c r="P9" s="56"/>
      <c r="Q9" s="56"/>
      <c r="R9" s="56"/>
    </row>
    <row r="10" spans="1:34" s="30" customFormat="1" ht="13.5" customHeight="1" x14ac:dyDescent="0.55000000000000004">
      <c r="B10" s="158"/>
      <c r="C10" s="49"/>
      <c r="D10" s="49"/>
      <c r="E10" s="49"/>
      <c r="F10" s="49"/>
      <c r="G10" s="49"/>
      <c r="H10" s="50"/>
      <c r="I10" s="49"/>
      <c r="J10" s="49"/>
      <c r="K10" s="49"/>
      <c r="L10" s="49"/>
      <c r="M10" s="51"/>
      <c r="N10" s="49"/>
      <c r="O10" s="2"/>
      <c r="P10" s="5"/>
      <c r="Q10" s="5"/>
      <c r="R10" s="6"/>
    </row>
    <row r="11" spans="1:34" s="30" customFormat="1" ht="24" x14ac:dyDescent="0.55000000000000004">
      <c r="B11" s="158"/>
      <c r="C11" s="57"/>
      <c r="D11" s="49"/>
      <c r="E11" s="173" t="s">
        <v>89</v>
      </c>
      <c r="F11" s="173"/>
      <c r="G11" s="58" t="s">
        <v>90</v>
      </c>
      <c r="H11" s="59"/>
      <c r="I11" s="173" t="s">
        <v>89</v>
      </c>
      <c r="J11" s="173"/>
      <c r="K11" s="58" t="s">
        <v>90</v>
      </c>
      <c r="L11" s="60"/>
      <c r="M11" s="58" t="s">
        <v>95</v>
      </c>
      <c r="N11" s="60"/>
      <c r="O11" s="2"/>
      <c r="P11" s="5"/>
      <c r="Q11" s="5"/>
      <c r="R11" s="41"/>
    </row>
    <row r="12" spans="1:34" s="30" customFormat="1" ht="24" x14ac:dyDescent="0.4">
      <c r="B12" s="158"/>
      <c r="C12" s="61">
        <v>2022</v>
      </c>
      <c r="D12" s="51"/>
      <c r="E12" s="62" t="s">
        <v>91</v>
      </c>
      <c r="F12" s="63">
        <v>8996</v>
      </c>
      <c r="G12" s="162">
        <f>F12+F13+F14</f>
        <v>9462</v>
      </c>
      <c r="H12" s="59"/>
      <c r="I12" s="60" t="s">
        <v>91</v>
      </c>
      <c r="J12" s="64">
        <v>912415</v>
      </c>
      <c r="K12" s="162">
        <f>J12+J13</f>
        <v>913800</v>
      </c>
      <c r="L12" s="60"/>
      <c r="M12" s="168">
        <v>5188</v>
      </c>
      <c r="N12" s="51"/>
      <c r="O12" s="2"/>
      <c r="P12" s="5"/>
      <c r="Q12" s="5"/>
      <c r="R12" s="6"/>
    </row>
    <row r="13" spans="1:34" s="30" customFormat="1" ht="24" x14ac:dyDescent="0.4">
      <c r="B13" s="158"/>
      <c r="C13" s="61" t="s">
        <v>104</v>
      </c>
      <c r="D13" s="51"/>
      <c r="E13" s="65" t="s">
        <v>92</v>
      </c>
      <c r="F13" s="64">
        <v>458</v>
      </c>
      <c r="G13" s="162"/>
      <c r="H13" s="59"/>
      <c r="I13" s="66" t="s">
        <v>92</v>
      </c>
      <c r="J13" s="63">
        <v>1385</v>
      </c>
      <c r="K13" s="162"/>
      <c r="L13" s="60"/>
      <c r="M13" s="169"/>
      <c r="N13" s="51"/>
      <c r="O13" s="2"/>
      <c r="P13" s="5"/>
      <c r="Q13" s="5"/>
      <c r="R13" s="41"/>
    </row>
    <row r="14" spans="1:34" s="30" customFormat="1" ht="24" x14ac:dyDescent="0.55000000000000004">
      <c r="B14" s="158"/>
      <c r="C14" s="67"/>
      <c r="D14" s="49"/>
      <c r="E14" s="62" t="s">
        <v>93</v>
      </c>
      <c r="F14" s="63">
        <v>8</v>
      </c>
      <c r="G14" s="162"/>
      <c r="H14" s="59"/>
      <c r="I14" s="60"/>
      <c r="J14" s="64"/>
      <c r="K14" s="68"/>
      <c r="L14" s="60"/>
      <c r="M14" s="51"/>
      <c r="N14" s="51"/>
      <c r="O14" s="2"/>
      <c r="P14" s="5"/>
      <c r="Q14" s="5"/>
      <c r="R14" s="5"/>
    </row>
    <row r="15" spans="1:34" s="30" customFormat="1" ht="7.5" customHeight="1" x14ac:dyDescent="0.55000000000000004">
      <c r="B15" s="158"/>
      <c r="C15" s="49"/>
      <c r="D15" s="49"/>
      <c r="E15" s="65"/>
      <c r="F15" s="64"/>
      <c r="G15" s="64"/>
      <c r="H15" s="59"/>
      <c r="I15" s="60"/>
      <c r="J15" s="64"/>
      <c r="K15" s="64"/>
      <c r="L15" s="60"/>
      <c r="M15" s="51"/>
      <c r="N15" s="51"/>
      <c r="O15" s="2"/>
      <c r="P15" s="5"/>
      <c r="Q15" s="5"/>
      <c r="R15" s="41"/>
    </row>
    <row r="16" spans="1:34" s="30" customFormat="1" ht="24" x14ac:dyDescent="0.4">
      <c r="B16" s="158"/>
      <c r="C16" s="166" t="s">
        <v>114</v>
      </c>
      <c r="D16" s="51"/>
      <c r="E16" s="62" t="s">
        <v>91</v>
      </c>
      <c r="F16" s="63">
        <v>23211</v>
      </c>
      <c r="G16" s="162">
        <f>F16+F17+F18</f>
        <v>31001</v>
      </c>
      <c r="H16" s="59"/>
      <c r="I16" s="60" t="s">
        <v>91</v>
      </c>
      <c r="J16" s="64">
        <v>2631261</v>
      </c>
      <c r="K16" s="162">
        <f>J16+J17</f>
        <v>2639421</v>
      </c>
      <c r="L16" s="60"/>
      <c r="M16" s="168">
        <v>186319830</v>
      </c>
      <c r="N16" s="51"/>
      <c r="O16" s="2"/>
      <c r="P16" s="5"/>
      <c r="Q16" s="5"/>
      <c r="R16" s="6"/>
    </row>
    <row r="17" spans="2:18" s="30" customFormat="1" ht="24" x14ac:dyDescent="0.4">
      <c r="B17" s="158"/>
      <c r="C17" s="167"/>
      <c r="D17" s="51"/>
      <c r="E17" s="65" t="s">
        <v>92</v>
      </c>
      <c r="F17" s="64">
        <v>2212</v>
      </c>
      <c r="G17" s="162"/>
      <c r="H17" s="59"/>
      <c r="I17" s="66" t="s">
        <v>92</v>
      </c>
      <c r="J17" s="63">
        <v>8160</v>
      </c>
      <c r="K17" s="162"/>
      <c r="L17" s="60"/>
      <c r="M17" s="169"/>
      <c r="N17" s="51"/>
      <c r="O17" s="2"/>
      <c r="P17" s="5"/>
      <c r="Q17" s="5"/>
      <c r="R17" s="41"/>
    </row>
    <row r="18" spans="2:18" s="30" customFormat="1" ht="24" x14ac:dyDescent="0.55000000000000004">
      <c r="B18" s="158"/>
      <c r="C18" s="167"/>
      <c r="D18" s="49"/>
      <c r="E18" s="62" t="s">
        <v>93</v>
      </c>
      <c r="F18" s="63">
        <v>5578</v>
      </c>
      <c r="G18" s="162"/>
      <c r="H18" s="59"/>
      <c r="I18" s="60"/>
      <c r="J18" s="64"/>
      <c r="K18" s="68"/>
      <c r="L18" s="60"/>
      <c r="M18" s="60"/>
      <c r="N18" s="51"/>
      <c r="O18" s="2"/>
      <c r="P18" s="5"/>
      <c r="Q18" s="5"/>
      <c r="R18" s="6"/>
    </row>
    <row r="19" spans="2:18" s="30" customFormat="1" ht="7.5" customHeight="1" x14ac:dyDescent="0.55000000000000004">
      <c r="B19" s="158"/>
      <c r="C19" s="49"/>
      <c r="D19" s="49"/>
      <c r="E19" s="65"/>
      <c r="F19" s="64"/>
      <c r="G19" s="64"/>
      <c r="H19" s="59"/>
      <c r="I19" s="60"/>
      <c r="J19" s="64"/>
      <c r="K19" s="64"/>
      <c r="L19" s="60"/>
      <c r="M19" s="51"/>
      <c r="N19" s="51"/>
      <c r="O19" s="2"/>
      <c r="P19" s="5"/>
      <c r="Q19" s="5"/>
      <c r="R19" s="41"/>
    </row>
    <row r="20" spans="2:18" s="30" customFormat="1" ht="21.75" customHeight="1" x14ac:dyDescent="0.4">
      <c r="B20" s="158"/>
      <c r="C20" s="170" t="s">
        <v>138</v>
      </c>
      <c r="D20" s="51"/>
      <c r="E20" s="62" t="s">
        <v>91</v>
      </c>
      <c r="F20" s="63">
        <f>Operaciones!F24</f>
        <v>51734</v>
      </c>
      <c r="G20" s="162">
        <f>F20+F21+F22</f>
        <v>67730</v>
      </c>
      <c r="H20" s="59"/>
      <c r="I20" s="60" t="s">
        <v>91</v>
      </c>
      <c r="J20" s="64">
        <f>Pasajeros!F25</f>
        <v>6318454</v>
      </c>
      <c r="K20" s="162">
        <f>J20+J21</f>
        <v>6348091</v>
      </c>
      <c r="L20" s="60"/>
      <c r="M20" s="168">
        <f>Carga!F31</f>
        <v>447341165.21999997</v>
      </c>
      <c r="N20" s="51"/>
      <c r="O20" s="2"/>
      <c r="P20" s="5"/>
      <c r="Q20" s="5"/>
      <c r="R20" s="6"/>
    </row>
    <row r="21" spans="2:18" s="30" customFormat="1" ht="24" x14ac:dyDescent="0.4">
      <c r="B21" s="158"/>
      <c r="C21" s="170"/>
      <c r="D21" s="51"/>
      <c r="E21" s="65" t="s">
        <v>92</v>
      </c>
      <c r="F21" s="64">
        <f>Operaciones!F80</f>
        <v>2777</v>
      </c>
      <c r="G21" s="162"/>
      <c r="H21" s="59"/>
      <c r="I21" s="66" t="s">
        <v>92</v>
      </c>
      <c r="J21" s="63">
        <f>Pasajeros!F101</f>
        <v>29637</v>
      </c>
      <c r="K21" s="162"/>
      <c r="L21" s="60"/>
      <c r="M21" s="169"/>
      <c r="N21" s="51"/>
      <c r="O21" s="2"/>
      <c r="P21" s="5"/>
      <c r="Q21" s="5"/>
      <c r="R21" s="41"/>
    </row>
    <row r="22" spans="2:18" s="30" customFormat="1" ht="24" x14ac:dyDescent="0.55000000000000004">
      <c r="B22" s="158"/>
      <c r="C22" s="170"/>
      <c r="D22" s="49"/>
      <c r="E22" s="62" t="s">
        <v>93</v>
      </c>
      <c r="F22" s="63">
        <f>Operaciones!F107</f>
        <v>13219</v>
      </c>
      <c r="G22" s="162"/>
      <c r="H22" s="59"/>
      <c r="I22" s="60"/>
      <c r="J22" s="64"/>
      <c r="K22" s="68"/>
      <c r="L22" s="60"/>
      <c r="M22" s="60"/>
      <c r="N22" s="51"/>
      <c r="O22" s="69"/>
      <c r="P22" s="41"/>
      <c r="Q22" s="41"/>
      <c r="R22" s="41"/>
    </row>
    <row r="23" spans="2:18" s="30" customFormat="1" ht="9" customHeight="1" x14ac:dyDescent="0.55000000000000004">
      <c r="B23" s="158"/>
      <c r="C23" s="49"/>
      <c r="D23" s="49"/>
      <c r="E23" s="65"/>
      <c r="F23" s="64"/>
      <c r="G23" s="64"/>
      <c r="H23" s="59"/>
      <c r="I23" s="60"/>
      <c r="J23" s="64"/>
      <c r="K23" s="64"/>
      <c r="L23" s="60"/>
      <c r="M23" s="51"/>
      <c r="N23" s="51"/>
      <c r="O23" s="32"/>
    </row>
    <row r="24" spans="2:18" s="30" customFormat="1" ht="24" x14ac:dyDescent="0.4">
      <c r="B24" s="158"/>
      <c r="C24" s="160" t="s">
        <v>115</v>
      </c>
      <c r="D24" s="51"/>
      <c r="E24" s="62" t="s">
        <v>91</v>
      </c>
      <c r="F24" s="63">
        <f>F16+F12+F20</f>
        <v>83941</v>
      </c>
      <c r="G24" s="162">
        <f>F24+F25+F26</f>
        <v>108193</v>
      </c>
      <c r="H24" s="59"/>
      <c r="I24" s="60" t="s">
        <v>91</v>
      </c>
      <c r="J24" s="64">
        <f>J16+J12+J20</f>
        <v>9862130</v>
      </c>
      <c r="K24" s="162">
        <f>J24+J25</f>
        <v>9901312</v>
      </c>
      <c r="L24" s="60"/>
      <c r="M24" s="162">
        <f>Carga!F32</f>
        <v>633666183.22000003</v>
      </c>
      <c r="N24" s="51"/>
      <c r="O24" s="164"/>
    </row>
    <row r="25" spans="2:18" s="30" customFormat="1" ht="24" x14ac:dyDescent="0.4">
      <c r="B25" s="158"/>
      <c r="C25" s="161"/>
      <c r="D25" s="51"/>
      <c r="E25" s="65" t="s">
        <v>92</v>
      </c>
      <c r="F25" s="64">
        <f>F17+F13+F21</f>
        <v>5447</v>
      </c>
      <c r="G25" s="162"/>
      <c r="H25" s="59"/>
      <c r="I25" s="66" t="s">
        <v>92</v>
      </c>
      <c r="J25" s="63">
        <f>J17+J13+J21</f>
        <v>39182</v>
      </c>
      <c r="K25" s="162"/>
      <c r="L25" s="60"/>
      <c r="M25" s="163"/>
      <c r="N25" s="51"/>
      <c r="O25" s="164"/>
    </row>
    <row r="26" spans="2:18" s="30" customFormat="1" ht="24" x14ac:dyDescent="0.55000000000000004">
      <c r="B26" s="158"/>
      <c r="C26" s="161"/>
      <c r="D26" s="49"/>
      <c r="E26" s="62" t="s">
        <v>93</v>
      </c>
      <c r="F26" s="63">
        <f>F18+F14+F22</f>
        <v>18805</v>
      </c>
      <c r="G26" s="162"/>
      <c r="H26" s="59"/>
      <c r="I26" s="60"/>
      <c r="J26" s="51"/>
      <c r="K26" s="60"/>
      <c r="L26" s="60"/>
      <c r="M26" s="60"/>
      <c r="N26" s="49"/>
    </row>
    <row r="27" spans="2:18" ht="21.75" customHeight="1" x14ac:dyDescent="0.45"/>
    <row r="28" spans="2:18" ht="13.5" customHeight="1" x14ac:dyDescent="0.45"/>
    <row r="29" spans="2:18" x14ac:dyDescent="0.45">
      <c r="C29" s="70" t="s">
        <v>82</v>
      </c>
    </row>
    <row r="30" spans="2:18" x14ac:dyDescent="0.45">
      <c r="C30" s="70" t="s">
        <v>88</v>
      </c>
    </row>
    <row r="31" spans="2:18" x14ac:dyDescent="0.45">
      <c r="C31" s="70" t="s">
        <v>101</v>
      </c>
    </row>
    <row r="34" spans="3:10" x14ac:dyDescent="0.45">
      <c r="C34" s="71" t="s">
        <v>116</v>
      </c>
    </row>
    <row r="35" spans="3:10" x14ac:dyDescent="0.45">
      <c r="C35" s="159" t="s">
        <v>28</v>
      </c>
      <c r="D35" s="165"/>
      <c r="E35" s="165"/>
      <c r="F35" s="165"/>
      <c r="G35" s="165"/>
      <c r="H35" s="165"/>
      <c r="I35" s="165"/>
    </row>
    <row r="36" spans="3:10" x14ac:dyDescent="0.45">
      <c r="I36" s="159"/>
      <c r="J36" s="159"/>
    </row>
    <row r="37" spans="3:10" x14ac:dyDescent="0.45">
      <c r="H37" s="72"/>
      <c r="I37" s="73"/>
      <c r="J37" s="73"/>
    </row>
    <row r="38" spans="3:10" x14ac:dyDescent="0.45">
      <c r="H38" s="72"/>
      <c r="I38" s="73"/>
      <c r="J38" s="73"/>
    </row>
    <row r="39" spans="3:10" x14ac:dyDescent="0.45">
      <c r="H39" s="72"/>
      <c r="I39" s="73"/>
      <c r="J39" s="73"/>
    </row>
    <row r="40" spans="3:10" x14ac:dyDescent="0.45">
      <c r="H40" s="72"/>
      <c r="I40" s="73"/>
      <c r="J40" s="73"/>
    </row>
    <row r="41" spans="3:10" x14ac:dyDescent="0.45">
      <c r="H41" s="72"/>
      <c r="I41" s="73"/>
      <c r="J41" s="73"/>
    </row>
    <row r="42" spans="3:10" x14ac:dyDescent="0.45">
      <c r="H42" s="72"/>
      <c r="I42" s="73"/>
      <c r="J42" s="73"/>
    </row>
    <row r="43" spans="3:10" x14ac:dyDescent="0.45">
      <c r="H43" s="72"/>
      <c r="I43" s="73"/>
      <c r="J43" s="73"/>
    </row>
    <row r="44" spans="3:10" x14ac:dyDescent="0.45">
      <c r="H44" s="72"/>
      <c r="I44" s="73"/>
      <c r="J44" s="73"/>
    </row>
    <row r="45" spans="3:10" x14ac:dyDescent="0.45">
      <c r="H45" s="72"/>
      <c r="I45" s="73"/>
      <c r="J45" s="73"/>
    </row>
    <row r="46" spans="3:10" x14ac:dyDescent="0.45">
      <c r="H46" s="72"/>
      <c r="I46" s="73"/>
      <c r="J46" s="73"/>
    </row>
    <row r="47" spans="3:10" x14ac:dyDescent="0.45">
      <c r="H47" s="72"/>
      <c r="I47" s="73"/>
      <c r="J47" s="73"/>
    </row>
    <row r="48" spans="3:10" x14ac:dyDescent="0.45">
      <c r="H48" s="74"/>
      <c r="I48" s="73"/>
      <c r="J48" s="73"/>
    </row>
  </sheetData>
  <mergeCells count="23">
    <mergeCell ref="G12:G14"/>
    <mergeCell ref="K12:K13"/>
    <mergeCell ref="M12:M13"/>
    <mergeCell ref="C7:M7"/>
    <mergeCell ref="E9:G9"/>
    <mergeCell ref="I9:K9"/>
    <mergeCell ref="E11:F11"/>
    <mergeCell ref="I11:J11"/>
    <mergeCell ref="O24:O25"/>
    <mergeCell ref="C35:I35"/>
    <mergeCell ref="C16:C18"/>
    <mergeCell ref="G16:G18"/>
    <mergeCell ref="K16:K17"/>
    <mergeCell ref="M16:M17"/>
    <mergeCell ref="C20:C22"/>
    <mergeCell ref="G20:G22"/>
    <mergeCell ref="K20:K21"/>
    <mergeCell ref="M20:M21"/>
    <mergeCell ref="I36:J36"/>
    <mergeCell ref="C24:C26"/>
    <mergeCell ref="G24:G26"/>
    <mergeCell ref="K24:K25"/>
    <mergeCell ref="M24:M25"/>
  </mergeCells>
  <pageMargins left="0.7" right="0.7" top="0.75" bottom="0.75" header="0.3" footer="0.3"/>
  <pageSetup paperSize="9" scale="28" orientation="portrait" verticalDpi="597" r:id="rId1"/>
  <colBreaks count="1" manualBreakCount="1">
    <brk id="17" max="19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35AA-5D8E-46B1-ACAD-5B54797DBA95}">
  <dimension ref="B2:X135"/>
  <sheetViews>
    <sheetView showGridLines="0" zoomScale="70" zoomScaleNormal="70" workbookViewId="0">
      <pane xSplit="1" ySplit="2" topLeftCell="B109" activePane="bottomRight" state="frozen"/>
      <selection pane="topRight" activeCell="B1" sqref="B1"/>
      <selection pane="bottomLeft" activeCell="A3" sqref="A3"/>
      <selection pane="bottomRight" activeCell="F29" sqref="F29:F31"/>
    </sheetView>
  </sheetViews>
  <sheetFormatPr baseColWidth="10" defaultRowHeight="20.25" x14ac:dyDescent="0.45"/>
  <cols>
    <col min="1" max="1" width="2.85546875" style="1" customWidth="1"/>
    <col min="2" max="2" width="2.28515625" style="44" customWidth="1"/>
    <col min="3" max="3" width="44" style="44" customWidth="1"/>
    <col min="4" max="4" width="21.28515625" style="44" customWidth="1"/>
    <col min="5" max="5" width="31.28515625" style="44" customWidth="1"/>
    <col min="6" max="6" width="17.5703125" style="44" bestFit="1" customWidth="1"/>
    <col min="7" max="7" width="32.85546875" style="46" customWidth="1"/>
    <col min="8" max="8" width="15.85546875" style="44" bestFit="1" customWidth="1"/>
    <col min="9" max="9" width="25.140625" style="44" customWidth="1"/>
    <col min="10" max="10" width="17.28515625" style="44" bestFit="1" customWidth="1"/>
    <col min="11" max="11" width="51.140625" style="1" customWidth="1"/>
    <col min="12" max="12" width="31" style="1" customWidth="1"/>
    <col min="13" max="13" width="46" style="1" customWidth="1"/>
    <col min="14" max="14" width="19" style="1" bestFit="1" customWidth="1"/>
    <col min="15" max="15" width="14.85546875" style="1" customWidth="1"/>
    <col min="16" max="16" width="40.85546875" style="1" customWidth="1"/>
    <col min="17" max="17" width="19" style="1" bestFit="1" customWidth="1"/>
    <col min="18" max="18" width="19.5703125" style="1" bestFit="1" customWidth="1"/>
    <col min="19" max="19" width="14.5703125" style="1" bestFit="1" customWidth="1"/>
    <col min="20" max="20" width="17.28515625" style="1" bestFit="1" customWidth="1"/>
    <col min="21" max="21" width="22" style="1" customWidth="1"/>
    <col min="22" max="22" width="16.42578125" style="1" customWidth="1"/>
    <col min="23" max="23" width="28.7109375" style="1" bestFit="1" customWidth="1"/>
    <col min="24" max="24" width="36.7109375" style="1" bestFit="1" customWidth="1"/>
    <col min="25" max="25" width="33.42578125" style="1" bestFit="1" customWidth="1"/>
    <col min="26" max="26" width="30.28515625" style="1" bestFit="1" customWidth="1"/>
    <col min="27" max="27" width="30.7109375" style="1" bestFit="1" customWidth="1"/>
    <col min="28" max="28" width="15.7109375" style="1" bestFit="1" customWidth="1"/>
    <col min="29" max="29" width="18.28515625" style="1" bestFit="1" customWidth="1"/>
    <col min="30" max="30" width="17.85546875" style="1" bestFit="1" customWidth="1"/>
    <col min="31" max="31" width="19.5703125" style="1" bestFit="1" customWidth="1"/>
    <col min="32" max="32" width="27.85546875" style="1" bestFit="1" customWidth="1"/>
    <col min="33" max="33" width="14.42578125" style="1" bestFit="1" customWidth="1"/>
    <col min="34" max="16384" width="11.42578125" style="1"/>
  </cols>
  <sheetData>
    <row r="2" spans="3:24" ht="92.25" customHeight="1" x14ac:dyDescent="0.6">
      <c r="C2" s="75" t="s">
        <v>117</v>
      </c>
    </row>
    <row r="4" spans="3:24" x14ac:dyDescent="0.45">
      <c r="C4" s="44" t="str">
        <f>Pasajeros!C4</f>
        <v>Fecha de validación: 14 Ene. 2025</v>
      </c>
    </row>
    <row r="5" spans="3:24" x14ac:dyDescent="0.45">
      <c r="C5" s="44" t="str">
        <f>Pasajeros!C5</f>
        <v>Fecha de actualización: 14 Ene. 2025</v>
      </c>
    </row>
    <row r="6" spans="3:24" x14ac:dyDescent="0.45">
      <c r="V6" s="3" t="s">
        <v>19</v>
      </c>
      <c r="W6" s="3" t="s">
        <v>20</v>
      </c>
      <c r="X6" s="3"/>
    </row>
    <row r="7" spans="3:24" ht="27" customHeight="1" x14ac:dyDescent="0.55000000000000004">
      <c r="C7" s="172" t="s">
        <v>74</v>
      </c>
      <c r="D7" s="172"/>
      <c r="E7" s="172"/>
      <c r="V7" s="3"/>
      <c r="W7" s="3"/>
      <c r="X7" s="3"/>
    </row>
    <row r="8" spans="3:24" ht="24" x14ac:dyDescent="0.55000000000000004">
      <c r="C8" s="53" t="s">
        <v>81</v>
      </c>
    </row>
    <row r="9" spans="3:24" x14ac:dyDescent="0.45">
      <c r="C9" s="44" t="s">
        <v>119</v>
      </c>
    </row>
    <row r="10" spans="3:24" x14ac:dyDescent="0.45">
      <c r="D10" s="76" t="s">
        <v>9</v>
      </c>
      <c r="E10" s="76"/>
    </row>
    <row r="11" spans="3:24" ht="28.5" customHeight="1" x14ac:dyDescent="0.45">
      <c r="C11" s="77" t="s">
        <v>0</v>
      </c>
      <c r="D11" s="77" t="s">
        <v>10</v>
      </c>
      <c r="E11" s="77" t="s">
        <v>11</v>
      </c>
      <c r="F11" s="77" t="s">
        <v>12</v>
      </c>
      <c r="G11" s="78" t="s">
        <v>21</v>
      </c>
    </row>
    <row r="12" spans="3:24" x14ac:dyDescent="0.45">
      <c r="C12" s="79" t="s">
        <v>40</v>
      </c>
      <c r="D12" s="80">
        <v>2956</v>
      </c>
      <c r="E12" s="80">
        <v>205</v>
      </c>
      <c r="F12" s="81">
        <f>E12+D12</f>
        <v>3161</v>
      </c>
      <c r="G12" s="82" t="s">
        <v>86</v>
      </c>
    </row>
    <row r="13" spans="3:24" x14ac:dyDescent="0.45">
      <c r="C13" s="83" t="s">
        <v>41</v>
      </c>
      <c r="D13" s="84">
        <v>2953</v>
      </c>
      <c r="E13" s="84">
        <v>237</v>
      </c>
      <c r="F13" s="85">
        <f>E13+D13</f>
        <v>3190</v>
      </c>
      <c r="G13" s="82">
        <f>IFERROR((F13/F12)-1,"-")</f>
        <v>9.1743119266054496E-3</v>
      </c>
    </row>
    <row r="14" spans="3:24" x14ac:dyDescent="0.45">
      <c r="C14" s="79" t="s">
        <v>29</v>
      </c>
      <c r="D14" s="86">
        <v>3369</v>
      </c>
      <c r="E14" s="86">
        <v>251</v>
      </c>
      <c r="F14" s="81">
        <f t="shared" ref="F14:F23" si="0">E14+D14</f>
        <v>3620</v>
      </c>
      <c r="G14" s="82">
        <f t="shared" ref="G14:G23" si="1">IFERROR((F14/F13)-1,"-")</f>
        <v>0.13479623824451403</v>
      </c>
    </row>
    <row r="15" spans="3:24" x14ac:dyDescent="0.45">
      <c r="C15" s="83" t="s">
        <v>1</v>
      </c>
      <c r="D15" s="84">
        <v>4026</v>
      </c>
      <c r="E15" s="84">
        <v>307</v>
      </c>
      <c r="F15" s="85">
        <f>E15+D15</f>
        <v>4333</v>
      </c>
      <c r="G15" s="82">
        <f t="shared" si="1"/>
        <v>0.19696132596685079</v>
      </c>
    </row>
    <row r="16" spans="3:24" x14ac:dyDescent="0.45">
      <c r="C16" s="79" t="s">
        <v>2</v>
      </c>
      <c r="D16" s="86">
        <v>4070</v>
      </c>
      <c r="E16" s="86">
        <v>317</v>
      </c>
      <c r="F16" s="81">
        <f t="shared" si="0"/>
        <v>4387</v>
      </c>
      <c r="G16" s="82">
        <f t="shared" si="1"/>
        <v>1.2462497115162785E-2</v>
      </c>
    </row>
    <row r="17" spans="3:7" x14ac:dyDescent="0.45">
      <c r="C17" s="83" t="s">
        <v>3</v>
      </c>
      <c r="D17" s="84">
        <v>4200</v>
      </c>
      <c r="E17" s="84">
        <v>309</v>
      </c>
      <c r="F17" s="85">
        <f t="shared" si="0"/>
        <v>4509</v>
      </c>
      <c r="G17" s="82">
        <f t="shared" si="1"/>
        <v>2.7809436972874302E-2</v>
      </c>
    </row>
    <row r="18" spans="3:7" x14ac:dyDescent="0.45">
      <c r="C18" s="79" t="s">
        <v>4</v>
      </c>
      <c r="D18" s="86">
        <v>4380</v>
      </c>
      <c r="E18" s="86">
        <v>321</v>
      </c>
      <c r="F18" s="81">
        <f t="shared" si="0"/>
        <v>4701</v>
      </c>
      <c r="G18" s="82">
        <f t="shared" si="1"/>
        <v>4.2581503659347986E-2</v>
      </c>
    </row>
    <row r="19" spans="3:7" x14ac:dyDescent="0.45">
      <c r="C19" s="83" t="s">
        <v>5</v>
      </c>
      <c r="D19" s="84">
        <v>4408</v>
      </c>
      <c r="E19" s="84">
        <v>341</v>
      </c>
      <c r="F19" s="85">
        <f t="shared" si="0"/>
        <v>4749</v>
      </c>
      <c r="G19" s="82">
        <f t="shared" si="1"/>
        <v>1.02105934907466E-2</v>
      </c>
    </row>
    <row r="20" spans="3:7" x14ac:dyDescent="0.45">
      <c r="C20" s="79" t="s">
        <v>6</v>
      </c>
      <c r="D20" s="86">
        <v>4240</v>
      </c>
      <c r="E20" s="86">
        <v>313</v>
      </c>
      <c r="F20" s="81">
        <f t="shared" si="0"/>
        <v>4553</v>
      </c>
      <c r="G20" s="82">
        <f t="shared" si="1"/>
        <v>-4.1271846704569404E-2</v>
      </c>
    </row>
    <row r="21" spans="3:7" x14ac:dyDescent="0.45">
      <c r="C21" s="83" t="s">
        <v>18</v>
      </c>
      <c r="D21" s="87">
        <v>4451</v>
      </c>
      <c r="E21" s="87">
        <v>328</v>
      </c>
      <c r="F21" s="85">
        <f t="shared" si="0"/>
        <v>4779</v>
      </c>
      <c r="G21" s="82">
        <f t="shared" si="1"/>
        <v>4.9637601581374868E-2</v>
      </c>
    </row>
    <row r="22" spans="3:7" x14ac:dyDescent="0.45">
      <c r="C22" s="79" t="s">
        <v>24</v>
      </c>
      <c r="D22" s="86">
        <v>4496</v>
      </c>
      <c r="E22" s="86">
        <v>320</v>
      </c>
      <c r="F22" s="81">
        <f t="shared" si="0"/>
        <v>4816</v>
      </c>
      <c r="G22" s="82">
        <f t="shared" si="1"/>
        <v>7.7422054823184094E-3</v>
      </c>
    </row>
    <row r="23" spans="3:7" x14ac:dyDescent="0.45">
      <c r="C23" s="83" t="s">
        <v>25</v>
      </c>
      <c r="D23" s="87">
        <v>4613</v>
      </c>
      <c r="E23" s="87">
        <v>323</v>
      </c>
      <c r="F23" s="85">
        <f t="shared" si="0"/>
        <v>4936</v>
      </c>
      <c r="G23" s="82">
        <f t="shared" si="1"/>
        <v>2.4916943521594792E-2</v>
      </c>
    </row>
    <row r="24" spans="3:7" x14ac:dyDescent="0.45">
      <c r="C24" s="88" t="s">
        <v>7</v>
      </c>
      <c r="D24" s="89">
        <f>SUM(D12:D23)</f>
        <v>48162</v>
      </c>
      <c r="E24" s="89">
        <f>SUM(E12:E23)</f>
        <v>3572</v>
      </c>
      <c r="F24" s="90">
        <f>SUM(F12:F23)</f>
        <v>51734</v>
      </c>
      <c r="G24" s="91"/>
    </row>
    <row r="25" spans="3:7" ht="8.25" customHeight="1" x14ac:dyDescent="0.45">
      <c r="G25" s="91"/>
    </row>
    <row r="26" spans="3:7" x14ac:dyDescent="0.45">
      <c r="C26" s="44" t="s">
        <v>44</v>
      </c>
      <c r="G26" s="91"/>
    </row>
    <row r="27" spans="3:7" x14ac:dyDescent="0.45">
      <c r="D27" s="175" t="s">
        <v>9</v>
      </c>
      <c r="E27" s="175"/>
      <c r="G27" s="91"/>
    </row>
    <row r="28" spans="3:7" x14ac:dyDescent="0.45">
      <c r="C28" s="77" t="s">
        <v>46</v>
      </c>
      <c r="D28" s="77" t="s">
        <v>10</v>
      </c>
      <c r="E28" s="77" t="s">
        <v>11</v>
      </c>
      <c r="F28" s="77" t="s">
        <v>12</v>
      </c>
      <c r="G28" s="91"/>
    </row>
    <row r="29" spans="3:7" x14ac:dyDescent="0.45">
      <c r="C29" s="79">
        <v>2022</v>
      </c>
      <c r="D29" s="80">
        <v>8621</v>
      </c>
      <c r="E29" s="80">
        <v>375</v>
      </c>
      <c r="F29" s="81">
        <f>E29+D29</f>
        <v>8996</v>
      </c>
      <c r="G29" s="91"/>
    </row>
    <row r="30" spans="3:7" x14ac:dyDescent="0.45">
      <c r="C30" s="83">
        <v>2023</v>
      </c>
      <c r="D30" s="84">
        <v>21260</v>
      </c>
      <c r="E30" s="92">
        <v>1951</v>
      </c>
      <c r="F30" s="85">
        <f>SUM(D30:E30)</f>
        <v>23211</v>
      </c>
      <c r="G30" s="91"/>
    </row>
    <row r="31" spans="3:7" x14ac:dyDescent="0.45">
      <c r="C31" s="83">
        <v>2024</v>
      </c>
      <c r="D31" s="84">
        <f>D24</f>
        <v>48162</v>
      </c>
      <c r="E31" s="84">
        <f>E24</f>
        <v>3572</v>
      </c>
      <c r="F31" s="85">
        <f>F24</f>
        <v>51734</v>
      </c>
      <c r="G31" s="91"/>
    </row>
    <row r="32" spans="3:7" x14ac:dyDescent="0.45">
      <c r="C32" s="88" t="s">
        <v>45</v>
      </c>
      <c r="D32" s="89">
        <f>SUM(D29:D31)</f>
        <v>78043</v>
      </c>
      <c r="E32" s="89">
        <f t="shared" ref="E32" si="2">SUM(E29:E31)</f>
        <v>5898</v>
      </c>
      <c r="F32" s="89">
        <f>SUM(F29:F31)</f>
        <v>83941</v>
      </c>
      <c r="G32" s="91"/>
    </row>
    <row r="33" spans="3:10" x14ac:dyDescent="0.45">
      <c r="G33" s="91"/>
    </row>
    <row r="34" spans="3:10" ht="24" x14ac:dyDescent="0.55000000000000004">
      <c r="C34" s="53" t="s">
        <v>85</v>
      </c>
    </row>
    <row r="35" spans="3:10" x14ac:dyDescent="0.45">
      <c r="C35" s="44" t="s">
        <v>119</v>
      </c>
    </row>
    <row r="36" spans="3:10" x14ac:dyDescent="0.45">
      <c r="D36" s="159"/>
      <c r="E36" s="159"/>
    </row>
    <row r="37" spans="3:10" x14ac:dyDescent="0.45">
      <c r="C37" s="93"/>
      <c r="D37" s="178" t="s">
        <v>49</v>
      </c>
      <c r="E37" s="178"/>
      <c r="F37" s="178"/>
      <c r="G37" s="179" t="s">
        <v>50</v>
      </c>
      <c r="H37" s="179"/>
      <c r="I37" s="179"/>
      <c r="J37" s="93"/>
    </row>
    <row r="38" spans="3:10" ht="39" x14ac:dyDescent="0.45">
      <c r="C38" s="94" t="s">
        <v>0</v>
      </c>
      <c r="D38" s="95" t="s">
        <v>14</v>
      </c>
      <c r="E38" s="95" t="s">
        <v>15</v>
      </c>
      <c r="F38" s="96" t="s">
        <v>26</v>
      </c>
      <c r="G38" s="97" t="s">
        <v>14</v>
      </c>
      <c r="H38" s="98" t="s">
        <v>15</v>
      </c>
      <c r="I38" s="99" t="s">
        <v>27</v>
      </c>
      <c r="J38" s="100" t="s">
        <v>7</v>
      </c>
    </row>
    <row r="39" spans="3:10" x14ac:dyDescent="0.45">
      <c r="C39" s="79" t="s">
        <v>40</v>
      </c>
      <c r="D39" s="86">
        <v>1473</v>
      </c>
      <c r="E39" s="86">
        <v>1483</v>
      </c>
      <c r="F39" s="101">
        <v>2956</v>
      </c>
      <c r="G39" s="102">
        <v>107</v>
      </c>
      <c r="H39" s="86">
        <v>98</v>
      </c>
      <c r="I39" s="101">
        <v>205</v>
      </c>
      <c r="J39" s="81">
        <v>3161</v>
      </c>
    </row>
    <row r="40" spans="3:10" x14ac:dyDescent="0.45">
      <c r="C40" s="83" t="s">
        <v>41</v>
      </c>
      <c r="D40" s="84">
        <v>1478</v>
      </c>
      <c r="E40" s="84">
        <v>1475</v>
      </c>
      <c r="F40" s="103">
        <v>2953</v>
      </c>
      <c r="G40" s="104">
        <v>118</v>
      </c>
      <c r="H40" s="84">
        <v>119</v>
      </c>
      <c r="I40" s="103">
        <v>237</v>
      </c>
      <c r="J40" s="85">
        <v>3190</v>
      </c>
    </row>
    <row r="41" spans="3:10" x14ac:dyDescent="0.45">
      <c r="C41" s="79" t="s">
        <v>29</v>
      </c>
      <c r="D41" s="86">
        <v>1685</v>
      </c>
      <c r="E41" s="86">
        <v>1684</v>
      </c>
      <c r="F41" s="101">
        <v>3369</v>
      </c>
      <c r="G41" s="102">
        <v>126</v>
      </c>
      <c r="H41" s="86">
        <v>125</v>
      </c>
      <c r="I41" s="101">
        <v>251</v>
      </c>
      <c r="J41" s="81">
        <v>3620</v>
      </c>
    </row>
    <row r="42" spans="3:10" x14ac:dyDescent="0.45">
      <c r="C42" s="83" t="s">
        <v>1</v>
      </c>
      <c r="D42" s="84">
        <v>2019</v>
      </c>
      <c r="E42" s="84">
        <v>2007</v>
      </c>
      <c r="F42" s="103">
        <v>4026</v>
      </c>
      <c r="G42" s="104">
        <v>153</v>
      </c>
      <c r="H42" s="84">
        <v>154</v>
      </c>
      <c r="I42" s="103">
        <v>307</v>
      </c>
      <c r="J42" s="85">
        <v>4333</v>
      </c>
    </row>
    <row r="43" spans="3:10" x14ac:dyDescent="0.45">
      <c r="C43" s="79" t="s">
        <v>2</v>
      </c>
      <c r="D43" s="86">
        <v>2042</v>
      </c>
      <c r="E43" s="86">
        <v>2028</v>
      </c>
      <c r="F43" s="101">
        <v>4070</v>
      </c>
      <c r="G43" s="102">
        <v>158</v>
      </c>
      <c r="H43" s="86">
        <v>159</v>
      </c>
      <c r="I43" s="101">
        <v>317</v>
      </c>
      <c r="J43" s="81">
        <v>4387</v>
      </c>
    </row>
    <row r="44" spans="3:10" x14ac:dyDescent="0.45">
      <c r="C44" s="83" t="s">
        <v>3</v>
      </c>
      <c r="D44" s="84">
        <v>2103</v>
      </c>
      <c r="E44" s="84">
        <v>2097</v>
      </c>
      <c r="F44" s="103">
        <v>4200</v>
      </c>
      <c r="G44" s="104">
        <v>154</v>
      </c>
      <c r="H44" s="84">
        <v>155</v>
      </c>
      <c r="I44" s="103">
        <v>309</v>
      </c>
      <c r="J44" s="85">
        <v>4509</v>
      </c>
    </row>
    <row r="45" spans="3:10" x14ac:dyDescent="0.45">
      <c r="C45" s="79" t="s">
        <v>4</v>
      </c>
      <c r="D45" s="86">
        <v>2193</v>
      </c>
      <c r="E45" s="86">
        <v>2187</v>
      </c>
      <c r="F45" s="101">
        <v>4380</v>
      </c>
      <c r="G45" s="102">
        <v>159</v>
      </c>
      <c r="H45" s="86">
        <v>162</v>
      </c>
      <c r="I45" s="101">
        <v>321</v>
      </c>
      <c r="J45" s="81">
        <v>4701</v>
      </c>
    </row>
    <row r="46" spans="3:10" x14ac:dyDescent="0.45">
      <c r="C46" s="83" t="s">
        <v>5</v>
      </c>
      <c r="D46" s="84">
        <v>2203</v>
      </c>
      <c r="E46" s="84">
        <v>2205</v>
      </c>
      <c r="F46" s="103">
        <v>4408</v>
      </c>
      <c r="G46" s="104">
        <v>170</v>
      </c>
      <c r="H46" s="84">
        <v>171</v>
      </c>
      <c r="I46" s="103">
        <v>341</v>
      </c>
      <c r="J46" s="85">
        <v>4749</v>
      </c>
    </row>
    <row r="47" spans="3:10" x14ac:dyDescent="0.45">
      <c r="C47" s="79" t="s">
        <v>6</v>
      </c>
      <c r="D47" s="86">
        <v>2121</v>
      </c>
      <c r="E47" s="86">
        <v>2119</v>
      </c>
      <c r="F47" s="101">
        <v>4240</v>
      </c>
      <c r="G47" s="102">
        <v>156</v>
      </c>
      <c r="H47" s="86">
        <v>157</v>
      </c>
      <c r="I47" s="101">
        <v>313</v>
      </c>
      <c r="J47" s="105">
        <v>4553</v>
      </c>
    </row>
    <row r="48" spans="3:10" x14ac:dyDescent="0.45">
      <c r="C48" s="83" t="s">
        <v>18</v>
      </c>
      <c r="D48" s="84">
        <v>2226</v>
      </c>
      <c r="E48" s="84">
        <v>2225</v>
      </c>
      <c r="F48" s="103">
        <v>4451</v>
      </c>
      <c r="G48" s="104">
        <v>164</v>
      </c>
      <c r="H48" s="84">
        <v>164</v>
      </c>
      <c r="I48" s="103">
        <v>328</v>
      </c>
      <c r="J48" s="85">
        <v>4779</v>
      </c>
    </row>
    <row r="49" spans="3:11" x14ac:dyDescent="0.45">
      <c r="C49" s="79" t="s">
        <v>24</v>
      </c>
      <c r="D49" s="86">
        <v>2250</v>
      </c>
      <c r="E49" s="86">
        <v>2246</v>
      </c>
      <c r="F49" s="101">
        <v>4496</v>
      </c>
      <c r="G49" s="102">
        <v>160</v>
      </c>
      <c r="H49" s="86">
        <v>160</v>
      </c>
      <c r="I49" s="101">
        <v>320</v>
      </c>
      <c r="J49" s="81">
        <v>4816</v>
      </c>
    </row>
    <row r="50" spans="3:11" x14ac:dyDescent="0.45">
      <c r="C50" s="83" t="s">
        <v>25</v>
      </c>
      <c r="D50" s="84">
        <v>2309</v>
      </c>
      <c r="E50" s="84">
        <v>2304</v>
      </c>
      <c r="F50" s="103">
        <v>4613</v>
      </c>
      <c r="G50" s="104">
        <v>161</v>
      </c>
      <c r="H50" s="84">
        <v>162</v>
      </c>
      <c r="I50" s="103">
        <v>323</v>
      </c>
      <c r="J50" s="85">
        <v>4936</v>
      </c>
    </row>
    <row r="51" spans="3:11" x14ac:dyDescent="0.45">
      <c r="C51" s="88" t="s">
        <v>7</v>
      </c>
      <c r="D51" s="106">
        <f>SUM(D39:D50)</f>
        <v>24102</v>
      </c>
      <c r="E51" s="106">
        <f t="shared" ref="E51:I51" si="3">SUM(E39:E50)</f>
        <v>24060</v>
      </c>
      <c r="F51" s="107">
        <f t="shared" si="3"/>
        <v>48162</v>
      </c>
      <c r="G51" s="108">
        <f t="shared" si="3"/>
        <v>1786</v>
      </c>
      <c r="H51" s="106">
        <f t="shared" si="3"/>
        <v>1786</v>
      </c>
      <c r="I51" s="107">
        <f t="shared" si="3"/>
        <v>3572</v>
      </c>
      <c r="J51" s="109">
        <f>SUM(J39:J50)</f>
        <v>51734</v>
      </c>
    </row>
    <row r="52" spans="3:11" x14ac:dyDescent="0.45">
      <c r="E52" s="73">
        <f>D51-E51</f>
        <v>42</v>
      </c>
      <c r="F52" s="110"/>
      <c r="I52" s="110"/>
    </row>
    <row r="53" spans="3:11" x14ac:dyDescent="0.45">
      <c r="C53" s="44" t="s">
        <v>44</v>
      </c>
      <c r="F53" s="110"/>
      <c r="I53" s="110"/>
    </row>
    <row r="54" spans="3:11" ht="12" customHeight="1" x14ac:dyDescent="0.45">
      <c r="F54" s="110"/>
      <c r="I54" s="110"/>
    </row>
    <row r="55" spans="3:11" x14ac:dyDescent="0.45">
      <c r="C55" s="93"/>
      <c r="D55" s="178" t="s">
        <v>49</v>
      </c>
      <c r="E55" s="178"/>
      <c r="F55" s="178"/>
      <c r="G55" s="179" t="s">
        <v>50</v>
      </c>
      <c r="H55" s="179"/>
      <c r="I55" s="179"/>
      <c r="J55" s="93"/>
    </row>
    <row r="56" spans="3:11" ht="39" x14ac:dyDescent="0.45">
      <c r="C56" s="94" t="s">
        <v>46</v>
      </c>
      <c r="D56" s="95" t="s">
        <v>14</v>
      </c>
      <c r="E56" s="95" t="s">
        <v>15</v>
      </c>
      <c r="F56" s="96" t="s">
        <v>26</v>
      </c>
      <c r="G56" s="97" t="s">
        <v>14</v>
      </c>
      <c r="H56" s="98" t="s">
        <v>15</v>
      </c>
      <c r="I56" s="99" t="s">
        <v>27</v>
      </c>
      <c r="J56" s="100" t="s">
        <v>12</v>
      </c>
    </row>
    <row r="57" spans="3:11" x14ac:dyDescent="0.45">
      <c r="C57" s="111">
        <v>2022</v>
      </c>
      <c r="D57" s="80">
        <v>4315</v>
      </c>
      <c r="E57" s="80">
        <v>4306</v>
      </c>
      <c r="F57" s="112">
        <v>8621</v>
      </c>
      <c r="G57" s="113">
        <v>183</v>
      </c>
      <c r="H57" s="80">
        <v>192</v>
      </c>
      <c r="I57" s="112">
        <v>375</v>
      </c>
      <c r="J57" s="114">
        <v>8996</v>
      </c>
    </row>
    <row r="58" spans="3:11" x14ac:dyDescent="0.45">
      <c r="C58" s="115">
        <v>2023</v>
      </c>
      <c r="D58" s="80">
        <v>10619</v>
      </c>
      <c r="E58" s="80">
        <v>10641</v>
      </c>
      <c r="F58" s="112">
        <v>21260</v>
      </c>
      <c r="G58" s="113">
        <v>979</v>
      </c>
      <c r="H58" s="80">
        <v>972</v>
      </c>
      <c r="I58" s="112">
        <v>1951</v>
      </c>
      <c r="J58" s="114">
        <v>23211</v>
      </c>
    </row>
    <row r="59" spans="3:11" x14ac:dyDescent="0.45">
      <c r="C59" s="111">
        <v>2024</v>
      </c>
      <c r="D59" s="80">
        <f>D51</f>
        <v>24102</v>
      </c>
      <c r="E59" s="80">
        <f t="shared" ref="E59:J59" si="4">E51</f>
        <v>24060</v>
      </c>
      <c r="F59" s="112">
        <f t="shared" si="4"/>
        <v>48162</v>
      </c>
      <c r="G59" s="113">
        <f t="shared" si="4"/>
        <v>1786</v>
      </c>
      <c r="H59" s="80">
        <f t="shared" si="4"/>
        <v>1786</v>
      </c>
      <c r="I59" s="112">
        <f t="shared" si="4"/>
        <v>3572</v>
      </c>
      <c r="J59" s="114">
        <f t="shared" si="4"/>
        <v>51734</v>
      </c>
    </row>
    <row r="60" spans="3:11" x14ac:dyDescent="0.45">
      <c r="C60" s="116" t="s">
        <v>45</v>
      </c>
      <c r="D60" s="117">
        <f>D58+D57+D59</f>
        <v>39036</v>
      </c>
      <c r="E60" s="117">
        <f t="shared" ref="E60:I60" si="5">E58+E57+E59</f>
        <v>39007</v>
      </c>
      <c r="F60" s="117">
        <f t="shared" si="5"/>
        <v>78043</v>
      </c>
      <c r="G60" s="117">
        <f t="shared" si="5"/>
        <v>2948</v>
      </c>
      <c r="H60" s="117">
        <f t="shared" si="5"/>
        <v>2950</v>
      </c>
      <c r="I60" s="117">
        <f t="shared" si="5"/>
        <v>5898</v>
      </c>
      <c r="J60" s="117">
        <f>J58+J57+J59</f>
        <v>83941</v>
      </c>
    </row>
    <row r="61" spans="3:11" x14ac:dyDescent="0.45">
      <c r="F61" s="110"/>
      <c r="I61" s="110"/>
    </row>
    <row r="62" spans="3:11" ht="27" customHeight="1" x14ac:dyDescent="0.55000000000000004">
      <c r="C62" s="172" t="s">
        <v>73</v>
      </c>
      <c r="D62" s="172"/>
      <c r="E62" s="172"/>
    </row>
    <row r="63" spans="3:11" x14ac:dyDescent="0.45">
      <c r="H63" s="118"/>
      <c r="I63" s="118"/>
      <c r="J63" s="118"/>
      <c r="K63" s="4"/>
    </row>
    <row r="64" spans="3:11" ht="24" x14ac:dyDescent="0.55000000000000004">
      <c r="C64" s="53" t="s">
        <v>48</v>
      </c>
      <c r="H64" s="118"/>
      <c r="I64" s="118"/>
      <c r="J64" s="118"/>
      <c r="K64" s="4"/>
    </row>
    <row r="65" spans="3:11" x14ac:dyDescent="0.45">
      <c r="C65" s="44" t="s">
        <v>119</v>
      </c>
      <c r="H65" s="118"/>
      <c r="I65" s="118"/>
      <c r="J65" s="118"/>
      <c r="K65" s="4"/>
    </row>
    <row r="66" spans="3:11" ht="21" customHeight="1" x14ac:dyDescent="0.45">
      <c r="D66" s="119" t="s">
        <v>9</v>
      </c>
      <c r="E66" s="76"/>
      <c r="G66" s="120"/>
      <c r="H66" s="176" t="s">
        <v>8</v>
      </c>
      <c r="I66" s="176"/>
      <c r="J66" s="78"/>
      <c r="K66" s="4"/>
    </row>
    <row r="67" spans="3:11" x14ac:dyDescent="0.45">
      <c r="C67" s="121" t="s">
        <v>0</v>
      </c>
      <c r="D67" s="122" t="s">
        <v>14</v>
      </c>
      <c r="E67" s="122" t="s">
        <v>15</v>
      </c>
      <c r="F67" s="122" t="s">
        <v>12</v>
      </c>
      <c r="G67" s="123"/>
      <c r="H67" s="123"/>
      <c r="I67" s="123"/>
      <c r="J67" s="123"/>
      <c r="K67" s="4"/>
    </row>
    <row r="68" spans="3:11" x14ac:dyDescent="0.45">
      <c r="C68" s="79" t="s">
        <v>40</v>
      </c>
      <c r="D68" s="86">
        <v>87</v>
      </c>
      <c r="E68" s="86">
        <v>91</v>
      </c>
      <c r="F68" s="81">
        <f>E68+D68</f>
        <v>178</v>
      </c>
      <c r="G68" s="123"/>
      <c r="H68" s="124"/>
      <c r="I68" s="124"/>
      <c r="J68" s="124"/>
      <c r="K68" s="4"/>
    </row>
    <row r="69" spans="3:11" x14ac:dyDescent="0.45">
      <c r="C69" s="83" t="s">
        <v>41</v>
      </c>
      <c r="D69" s="84">
        <v>110</v>
      </c>
      <c r="E69" s="84">
        <v>113</v>
      </c>
      <c r="F69" s="125">
        <f t="shared" ref="F69:F79" si="6">E69+D69</f>
        <v>223</v>
      </c>
      <c r="G69" s="123"/>
      <c r="H69" s="124"/>
      <c r="I69" s="124"/>
      <c r="J69" s="124"/>
      <c r="K69" s="4"/>
    </row>
    <row r="70" spans="3:11" x14ac:dyDescent="0.45">
      <c r="C70" s="79" t="s">
        <v>29</v>
      </c>
      <c r="D70" s="126">
        <v>96</v>
      </c>
      <c r="E70" s="126">
        <v>96</v>
      </c>
      <c r="F70" s="81">
        <f t="shared" si="6"/>
        <v>192</v>
      </c>
      <c r="G70" s="123"/>
      <c r="H70" s="124"/>
      <c r="I70" s="124"/>
      <c r="J70" s="124"/>
      <c r="K70" s="4"/>
    </row>
    <row r="71" spans="3:11" x14ac:dyDescent="0.45">
      <c r="C71" s="83" t="s">
        <v>1</v>
      </c>
      <c r="D71" s="127">
        <v>110</v>
      </c>
      <c r="E71" s="127">
        <v>108</v>
      </c>
      <c r="F71" s="125">
        <f t="shared" si="6"/>
        <v>218</v>
      </c>
      <c r="G71" s="123"/>
      <c r="H71" s="124"/>
      <c r="I71" s="124"/>
      <c r="J71" s="124"/>
      <c r="K71" s="4"/>
    </row>
    <row r="72" spans="3:11" x14ac:dyDescent="0.45">
      <c r="C72" s="79" t="s">
        <v>2</v>
      </c>
      <c r="D72" s="126">
        <v>130</v>
      </c>
      <c r="E72" s="126">
        <v>131</v>
      </c>
      <c r="F72" s="81">
        <f t="shared" si="6"/>
        <v>261</v>
      </c>
      <c r="G72" s="123"/>
      <c r="H72" s="124"/>
      <c r="I72" s="124"/>
      <c r="J72" s="124"/>
      <c r="K72" s="4"/>
    </row>
    <row r="73" spans="3:11" x14ac:dyDescent="0.45">
      <c r="C73" s="83" t="s">
        <v>3</v>
      </c>
      <c r="D73" s="127">
        <v>88</v>
      </c>
      <c r="E73" s="127">
        <v>86</v>
      </c>
      <c r="F73" s="125">
        <f t="shared" si="6"/>
        <v>174</v>
      </c>
      <c r="G73" s="123"/>
      <c r="H73" s="124"/>
      <c r="I73" s="124"/>
      <c r="J73" s="124"/>
      <c r="K73" s="4"/>
    </row>
    <row r="74" spans="3:11" x14ac:dyDescent="0.45">
      <c r="C74" s="79" t="s">
        <v>4</v>
      </c>
      <c r="D74" s="126">
        <v>101</v>
      </c>
      <c r="E74" s="126">
        <v>98</v>
      </c>
      <c r="F74" s="81">
        <f t="shared" si="6"/>
        <v>199</v>
      </c>
      <c r="G74" s="123"/>
      <c r="H74" s="124"/>
      <c r="I74" s="124"/>
      <c r="J74" s="124"/>
      <c r="K74" s="4"/>
    </row>
    <row r="75" spans="3:11" x14ac:dyDescent="0.45">
      <c r="C75" s="83" t="s">
        <v>5</v>
      </c>
      <c r="D75" s="127">
        <v>91</v>
      </c>
      <c r="E75" s="127">
        <v>94</v>
      </c>
      <c r="F75" s="125">
        <f t="shared" si="6"/>
        <v>185</v>
      </c>
      <c r="G75" s="123"/>
      <c r="H75" s="124"/>
      <c r="I75" s="124"/>
      <c r="J75" s="124"/>
      <c r="K75" s="4"/>
    </row>
    <row r="76" spans="3:11" x14ac:dyDescent="0.45">
      <c r="C76" s="79" t="s">
        <v>6</v>
      </c>
      <c r="D76" s="126">
        <v>127</v>
      </c>
      <c r="E76" s="126">
        <v>144</v>
      </c>
      <c r="F76" s="81">
        <f t="shared" si="6"/>
        <v>271</v>
      </c>
      <c r="G76" s="123"/>
      <c r="H76" s="124"/>
      <c r="I76" s="124"/>
      <c r="J76" s="124"/>
      <c r="K76" s="4"/>
    </row>
    <row r="77" spans="3:11" x14ac:dyDescent="0.45">
      <c r="C77" s="83" t="s">
        <v>18</v>
      </c>
      <c r="D77" s="127">
        <v>168</v>
      </c>
      <c r="E77" s="127">
        <v>180</v>
      </c>
      <c r="F77" s="125">
        <f t="shared" si="6"/>
        <v>348</v>
      </c>
      <c r="G77" s="123"/>
      <c r="H77" s="124"/>
      <c r="I77" s="124"/>
      <c r="J77" s="124"/>
      <c r="K77" s="4"/>
    </row>
    <row r="78" spans="3:11" x14ac:dyDescent="0.45">
      <c r="C78" s="79" t="s">
        <v>24</v>
      </c>
      <c r="D78" s="126">
        <v>123</v>
      </c>
      <c r="E78" s="126">
        <v>119</v>
      </c>
      <c r="F78" s="81">
        <f t="shared" si="6"/>
        <v>242</v>
      </c>
      <c r="G78" s="123"/>
      <c r="H78" s="124"/>
      <c r="I78" s="124"/>
      <c r="J78" s="124"/>
      <c r="K78" s="4"/>
    </row>
    <row r="79" spans="3:11" x14ac:dyDescent="0.45">
      <c r="C79" s="83" t="s">
        <v>25</v>
      </c>
      <c r="D79" s="84">
        <v>142</v>
      </c>
      <c r="E79" s="84">
        <v>144</v>
      </c>
      <c r="F79" s="125">
        <f t="shared" si="6"/>
        <v>286</v>
      </c>
      <c r="G79" s="123"/>
      <c r="H79" s="124"/>
      <c r="I79" s="124"/>
      <c r="J79" s="124"/>
      <c r="K79" s="4"/>
    </row>
    <row r="80" spans="3:11" x14ac:dyDescent="0.45">
      <c r="C80" s="128" t="s">
        <v>7</v>
      </c>
      <c r="D80" s="109">
        <f>SUM(D68:D79)</f>
        <v>1373</v>
      </c>
      <c r="E80" s="109">
        <f>SUM(E68:E79)</f>
        <v>1404</v>
      </c>
      <c r="F80" s="129">
        <f>SUM(F68:F79)</f>
        <v>2777</v>
      </c>
      <c r="G80" s="123"/>
      <c r="H80" s="123"/>
      <c r="I80" s="123"/>
      <c r="J80" s="123"/>
      <c r="K80" s="4"/>
    </row>
    <row r="81" spans="3:7" ht="8.25" customHeight="1" x14ac:dyDescent="0.45"/>
    <row r="82" spans="3:7" x14ac:dyDescent="0.45">
      <c r="C82" s="44" t="s">
        <v>44</v>
      </c>
      <c r="G82" s="74"/>
    </row>
    <row r="83" spans="3:7" x14ac:dyDescent="0.45">
      <c r="D83" s="177" t="s">
        <v>9</v>
      </c>
      <c r="E83" s="177"/>
    </row>
    <row r="84" spans="3:7" x14ac:dyDescent="0.45">
      <c r="C84" s="122" t="s">
        <v>46</v>
      </c>
      <c r="D84" s="122" t="s">
        <v>14</v>
      </c>
      <c r="E84" s="122" t="s">
        <v>15</v>
      </c>
      <c r="F84" s="122" t="s">
        <v>12</v>
      </c>
    </row>
    <row r="85" spans="3:7" x14ac:dyDescent="0.45">
      <c r="C85" s="79">
        <v>2022</v>
      </c>
      <c r="D85" s="112">
        <v>229</v>
      </c>
      <c r="E85" s="112">
        <v>229</v>
      </c>
      <c r="F85" s="81">
        <v>458</v>
      </c>
    </row>
    <row r="86" spans="3:7" x14ac:dyDescent="0.45">
      <c r="C86" s="79">
        <v>2023</v>
      </c>
      <c r="D86" s="112">
        <v>1106</v>
      </c>
      <c r="E86" s="112">
        <v>1106</v>
      </c>
      <c r="F86" s="81">
        <f>D86+E86</f>
        <v>2212</v>
      </c>
    </row>
    <row r="87" spans="3:7" x14ac:dyDescent="0.45">
      <c r="C87" s="79">
        <v>2024</v>
      </c>
      <c r="D87" s="112">
        <f>D80</f>
        <v>1373</v>
      </c>
      <c r="E87" s="112">
        <f>E80</f>
        <v>1404</v>
      </c>
      <c r="F87" s="81">
        <f>D87+E87</f>
        <v>2777</v>
      </c>
    </row>
    <row r="88" spans="3:7" x14ac:dyDescent="0.45">
      <c r="C88" s="88" t="s">
        <v>45</v>
      </c>
      <c r="D88" s="89">
        <f>SUM(D85:D87)</f>
        <v>2708</v>
      </c>
      <c r="E88" s="89">
        <f>SUM(E85:E87)</f>
        <v>2739</v>
      </c>
      <c r="F88" s="89">
        <f>SUM(F85:F87)</f>
        <v>5447</v>
      </c>
    </row>
    <row r="90" spans="3:7" ht="28.5" customHeight="1" x14ac:dyDescent="0.55000000000000004">
      <c r="C90" s="172" t="s">
        <v>75</v>
      </c>
      <c r="D90" s="172"/>
      <c r="E90" s="172"/>
    </row>
    <row r="91" spans="3:7" x14ac:dyDescent="0.45">
      <c r="C91" s="71" t="s">
        <v>80</v>
      </c>
    </row>
    <row r="92" spans="3:7" x14ac:dyDescent="0.45">
      <c r="C92" s="44" t="s">
        <v>119</v>
      </c>
    </row>
    <row r="93" spans="3:7" x14ac:dyDescent="0.45">
      <c r="D93" s="174" t="s">
        <v>9</v>
      </c>
      <c r="E93" s="174"/>
    </row>
    <row r="94" spans="3:7" x14ac:dyDescent="0.45">
      <c r="C94" s="130" t="s">
        <v>0</v>
      </c>
      <c r="D94" s="131" t="s">
        <v>14</v>
      </c>
      <c r="E94" s="131" t="s">
        <v>15</v>
      </c>
      <c r="F94" s="131" t="s">
        <v>12</v>
      </c>
    </row>
    <row r="95" spans="3:7" x14ac:dyDescent="0.45">
      <c r="C95" s="79" t="s">
        <v>40</v>
      </c>
      <c r="D95" s="86">
        <v>532</v>
      </c>
      <c r="E95" s="86">
        <v>531</v>
      </c>
      <c r="F95" s="86">
        <v>1063</v>
      </c>
    </row>
    <row r="96" spans="3:7" x14ac:dyDescent="0.45">
      <c r="C96" s="83" t="s">
        <v>41</v>
      </c>
      <c r="D96" s="84">
        <v>528</v>
      </c>
      <c r="E96" s="84">
        <v>528</v>
      </c>
      <c r="F96" s="132">
        <v>1056</v>
      </c>
    </row>
    <row r="97" spans="3:6" x14ac:dyDescent="0.45">
      <c r="C97" s="79" t="s">
        <v>29</v>
      </c>
      <c r="D97" s="126">
        <v>569</v>
      </c>
      <c r="E97" s="126">
        <v>570</v>
      </c>
      <c r="F97" s="86">
        <v>1139</v>
      </c>
    </row>
    <row r="98" spans="3:6" x14ac:dyDescent="0.45">
      <c r="C98" s="83" t="s">
        <v>1</v>
      </c>
      <c r="D98" s="127">
        <v>569</v>
      </c>
      <c r="E98" s="127">
        <v>571</v>
      </c>
      <c r="F98" s="132">
        <v>1140</v>
      </c>
    </row>
    <row r="99" spans="3:6" x14ac:dyDescent="0.45">
      <c r="C99" s="79" t="s">
        <v>2</v>
      </c>
      <c r="D99" s="126">
        <v>590</v>
      </c>
      <c r="E99" s="126">
        <v>594</v>
      </c>
      <c r="F99" s="86">
        <v>1184</v>
      </c>
    </row>
    <row r="100" spans="3:6" x14ac:dyDescent="0.45">
      <c r="C100" s="83" t="s">
        <v>3</v>
      </c>
      <c r="D100" s="127">
        <v>568</v>
      </c>
      <c r="E100" s="127">
        <v>567</v>
      </c>
      <c r="F100" s="132">
        <v>1135</v>
      </c>
    </row>
    <row r="101" spans="3:6" x14ac:dyDescent="0.45">
      <c r="C101" s="79" t="s">
        <v>4</v>
      </c>
      <c r="D101" s="126">
        <v>557</v>
      </c>
      <c r="E101" s="126">
        <v>559</v>
      </c>
      <c r="F101" s="86">
        <v>1116</v>
      </c>
    </row>
    <row r="102" spans="3:6" x14ac:dyDescent="0.45">
      <c r="C102" s="83" t="s">
        <v>5</v>
      </c>
      <c r="D102" s="127">
        <v>573</v>
      </c>
      <c r="E102" s="127">
        <v>572</v>
      </c>
      <c r="F102" s="132">
        <v>1145</v>
      </c>
    </row>
    <row r="103" spans="3:6" x14ac:dyDescent="0.45">
      <c r="C103" s="79" t="s">
        <v>6</v>
      </c>
      <c r="D103" s="126">
        <v>526</v>
      </c>
      <c r="E103" s="126">
        <v>526</v>
      </c>
      <c r="F103" s="86">
        <v>1052</v>
      </c>
    </row>
    <row r="104" spans="3:6" x14ac:dyDescent="0.45">
      <c r="C104" s="83" t="s">
        <v>18</v>
      </c>
      <c r="D104" s="127">
        <v>561</v>
      </c>
      <c r="E104" s="127">
        <v>562</v>
      </c>
      <c r="F104" s="132">
        <v>1123</v>
      </c>
    </row>
    <row r="105" spans="3:6" x14ac:dyDescent="0.45">
      <c r="C105" s="79" t="s">
        <v>24</v>
      </c>
      <c r="D105" s="126">
        <v>545</v>
      </c>
      <c r="E105" s="126">
        <v>539</v>
      </c>
      <c r="F105" s="86">
        <v>1084</v>
      </c>
    </row>
    <row r="106" spans="3:6" x14ac:dyDescent="0.45">
      <c r="C106" s="83" t="s">
        <v>25</v>
      </c>
      <c r="D106" s="84">
        <v>491</v>
      </c>
      <c r="E106" s="84">
        <v>491</v>
      </c>
      <c r="F106" s="132">
        <v>982</v>
      </c>
    </row>
    <row r="107" spans="3:6" x14ac:dyDescent="0.45">
      <c r="C107" s="128" t="s">
        <v>7</v>
      </c>
      <c r="D107" s="109">
        <f>SUM(D95:D106)</f>
        <v>6609</v>
      </c>
      <c r="E107" s="109">
        <f>SUM(E95:E106)</f>
        <v>6610</v>
      </c>
      <c r="F107" s="129">
        <f>SUM(F95:F106)</f>
        <v>13219</v>
      </c>
    </row>
    <row r="108" spans="3:6" ht="13.5" customHeight="1" x14ac:dyDescent="0.45"/>
    <row r="109" spans="3:6" x14ac:dyDescent="0.45">
      <c r="C109" s="44" t="s">
        <v>44</v>
      </c>
    </row>
    <row r="110" spans="3:6" x14ac:dyDescent="0.45">
      <c r="D110" s="174" t="s">
        <v>9</v>
      </c>
      <c r="E110" s="174"/>
    </row>
    <row r="111" spans="3:6" x14ac:dyDescent="0.45">
      <c r="C111" s="131" t="s">
        <v>46</v>
      </c>
      <c r="D111" s="131" t="s">
        <v>14</v>
      </c>
      <c r="E111" s="131" t="s">
        <v>15</v>
      </c>
      <c r="F111" s="131" t="s">
        <v>12</v>
      </c>
    </row>
    <row r="112" spans="3:6" x14ac:dyDescent="0.45">
      <c r="C112" s="79">
        <v>2022</v>
      </c>
      <c r="D112" s="80">
        <v>4</v>
      </c>
      <c r="E112" s="80">
        <v>4</v>
      </c>
      <c r="F112" s="81">
        <v>8</v>
      </c>
    </row>
    <row r="113" spans="3:9" x14ac:dyDescent="0.45">
      <c r="C113" s="79">
        <v>2023</v>
      </c>
      <c r="D113" s="80">
        <v>2783</v>
      </c>
      <c r="E113" s="80">
        <v>2795</v>
      </c>
      <c r="F113" s="81">
        <v>5578</v>
      </c>
    </row>
    <row r="114" spans="3:9" x14ac:dyDescent="0.45">
      <c r="C114" s="79">
        <v>2024</v>
      </c>
      <c r="D114" s="80">
        <f>D107</f>
        <v>6609</v>
      </c>
      <c r="E114" s="80">
        <f>E107</f>
        <v>6610</v>
      </c>
      <c r="F114" s="81">
        <f t="shared" ref="F114" si="7">F107</f>
        <v>13219</v>
      </c>
    </row>
    <row r="115" spans="3:9" x14ac:dyDescent="0.45">
      <c r="C115" s="88" t="s">
        <v>45</v>
      </c>
      <c r="D115" s="89">
        <f>SUM(D112:D114)</f>
        <v>9396</v>
      </c>
      <c r="E115" s="89">
        <f>SUM(E112:E114)</f>
        <v>9409</v>
      </c>
      <c r="F115" s="89">
        <f>SUM(F112:F114)</f>
        <v>18805</v>
      </c>
    </row>
    <row r="117" spans="3:9" x14ac:dyDescent="0.45">
      <c r="C117" s="110" t="s">
        <v>82</v>
      </c>
    </row>
    <row r="118" spans="3:9" x14ac:dyDescent="0.45">
      <c r="C118" s="110" t="s">
        <v>112</v>
      </c>
    </row>
    <row r="119" spans="3:9" x14ac:dyDescent="0.45">
      <c r="C119" s="110" t="s">
        <v>87</v>
      </c>
    </row>
    <row r="120" spans="3:9" x14ac:dyDescent="0.45">
      <c r="C120" s="110"/>
    </row>
    <row r="121" spans="3:9" x14ac:dyDescent="0.45">
      <c r="C121" s="71" t="s">
        <v>141</v>
      </c>
    </row>
    <row r="122" spans="3:9" x14ac:dyDescent="0.45">
      <c r="C122" s="165" t="s">
        <v>28</v>
      </c>
      <c r="D122" s="165"/>
      <c r="E122" s="165"/>
      <c r="F122" s="165"/>
    </row>
    <row r="123" spans="3:9" x14ac:dyDescent="0.45">
      <c r="H123" s="159"/>
      <c r="I123" s="159"/>
    </row>
    <row r="124" spans="3:9" x14ac:dyDescent="0.45">
      <c r="G124" s="72"/>
      <c r="H124" s="73"/>
      <c r="I124" s="73"/>
    </row>
    <row r="125" spans="3:9" x14ac:dyDescent="0.45">
      <c r="G125" s="72"/>
      <c r="H125" s="73"/>
      <c r="I125" s="73"/>
    </row>
    <row r="126" spans="3:9" x14ac:dyDescent="0.45">
      <c r="G126" s="72"/>
      <c r="H126" s="73"/>
      <c r="I126" s="73"/>
    </row>
    <row r="127" spans="3:9" x14ac:dyDescent="0.45">
      <c r="G127" s="72"/>
      <c r="H127" s="73"/>
      <c r="I127" s="73"/>
    </row>
    <row r="128" spans="3:9" x14ac:dyDescent="0.45">
      <c r="G128" s="72"/>
      <c r="H128" s="73"/>
      <c r="I128" s="73"/>
    </row>
    <row r="129" spans="7:9" x14ac:dyDescent="0.45">
      <c r="G129" s="72"/>
      <c r="H129" s="73"/>
      <c r="I129" s="73"/>
    </row>
    <row r="130" spans="7:9" x14ac:dyDescent="0.45">
      <c r="G130" s="72"/>
      <c r="H130" s="73"/>
      <c r="I130" s="73"/>
    </row>
    <row r="131" spans="7:9" x14ac:dyDescent="0.45">
      <c r="G131" s="72"/>
      <c r="H131" s="73"/>
      <c r="I131" s="73"/>
    </row>
    <row r="132" spans="7:9" x14ac:dyDescent="0.45">
      <c r="G132" s="72"/>
      <c r="H132" s="73"/>
      <c r="I132" s="73"/>
    </row>
    <row r="133" spans="7:9" x14ac:dyDescent="0.45">
      <c r="G133" s="72"/>
      <c r="H133" s="73"/>
      <c r="I133" s="73"/>
    </row>
    <row r="134" spans="7:9" x14ac:dyDescent="0.45">
      <c r="G134" s="72"/>
      <c r="H134" s="73"/>
      <c r="I134" s="73"/>
    </row>
    <row r="135" spans="7:9" x14ac:dyDescent="0.45">
      <c r="G135" s="74"/>
      <c r="H135" s="73"/>
      <c r="I135" s="73"/>
    </row>
  </sheetData>
  <mergeCells count="15">
    <mergeCell ref="D27:E27"/>
    <mergeCell ref="C7:E7"/>
    <mergeCell ref="H66:I66"/>
    <mergeCell ref="D83:E83"/>
    <mergeCell ref="D36:E36"/>
    <mergeCell ref="D37:F37"/>
    <mergeCell ref="G37:I37"/>
    <mergeCell ref="D55:F55"/>
    <mergeCell ref="G55:I55"/>
    <mergeCell ref="C62:E62"/>
    <mergeCell ref="H123:I123"/>
    <mergeCell ref="C90:E90"/>
    <mergeCell ref="D93:E93"/>
    <mergeCell ref="D110:E110"/>
    <mergeCell ref="C122:F122"/>
  </mergeCells>
  <pageMargins left="0.7" right="0.7" top="0.75" bottom="0.75" header="0.3" footer="0.3"/>
  <pageSetup paperSize="9" scale="28" orientation="portrait" verticalDpi="597" r:id="rId1"/>
  <colBreaks count="1" manualBreakCount="1">
    <brk id="16" max="19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8FA7-FDBF-465F-99BF-E16B980C6010}">
  <dimension ref="C2:X128"/>
  <sheetViews>
    <sheetView showGridLines="0" zoomScale="70" zoomScaleNormal="70" workbookViewId="0">
      <pane xSplit="1" ySplit="2" topLeftCell="B102" activePane="bottomRight" state="frozen"/>
      <selection pane="topRight" activeCell="B1" sqref="B1"/>
      <selection pane="bottomLeft" activeCell="A3" sqref="A3"/>
      <selection pane="bottomRight" activeCell="G26" sqref="G26"/>
    </sheetView>
  </sheetViews>
  <sheetFormatPr baseColWidth="10" defaultRowHeight="20.25" x14ac:dyDescent="0.45"/>
  <cols>
    <col min="1" max="1" width="2.85546875" style="1" customWidth="1"/>
    <col min="2" max="2" width="2.28515625" style="1" customWidth="1"/>
    <col min="3" max="3" width="44" style="44" customWidth="1"/>
    <col min="4" max="4" width="25.28515625" style="44" customWidth="1"/>
    <col min="5" max="5" width="25.5703125" style="44" bestFit="1" customWidth="1"/>
    <col min="6" max="6" width="34.42578125" style="44" bestFit="1" customWidth="1"/>
    <col min="7" max="7" width="33.28515625" style="44" bestFit="1" customWidth="1"/>
    <col min="8" max="8" width="17.7109375" style="44" customWidth="1"/>
    <col min="9" max="9" width="25.140625" style="44" customWidth="1"/>
    <col min="10" max="10" width="18.28515625" style="44" customWidth="1"/>
    <col min="11" max="11" width="51.140625" style="44" customWidth="1"/>
    <col min="12" max="12" width="31" style="1" customWidth="1"/>
    <col min="13" max="13" width="46" style="1" customWidth="1"/>
    <col min="14" max="14" width="19" style="1" customWidth="1"/>
    <col min="15" max="15" width="14.85546875" style="1" customWidth="1"/>
    <col min="16" max="16" width="40.85546875" style="1" customWidth="1"/>
    <col min="17" max="17" width="19" style="1" bestFit="1" customWidth="1"/>
    <col min="18" max="18" width="19.5703125" style="1" bestFit="1" customWidth="1"/>
    <col min="19" max="19" width="14.5703125" style="1" bestFit="1" customWidth="1"/>
    <col min="20" max="20" width="17.28515625" style="1" bestFit="1" customWidth="1"/>
    <col min="21" max="21" width="22" style="1" customWidth="1"/>
    <col min="22" max="22" width="16.42578125" style="1" customWidth="1"/>
    <col min="23" max="23" width="28.7109375" style="1" bestFit="1" customWidth="1"/>
    <col min="24" max="24" width="36.7109375" style="1" bestFit="1" customWidth="1"/>
    <col min="25" max="25" width="33.42578125" style="1" bestFit="1" customWidth="1"/>
    <col min="26" max="26" width="30.28515625" style="1" bestFit="1" customWidth="1"/>
    <col min="27" max="27" width="30.7109375" style="1" bestFit="1" customWidth="1"/>
    <col min="28" max="28" width="15.7109375" style="1" bestFit="1" customWidth="1"/>
    <col min="29" max="29" width="18.28515625" style="1" bestFit="1" customWidth="1"/>
    <col min="30" max="30" width="17.85546875" style="1" bestFit="1" customWidth="1"/>
    <col min="31" max="31" width="19.5703125" style="1" bestFit="1" customWidth="1"/>
    <col min="32" max="32" width="27.85546875" style="1" bestFit="1" customWidth="1"/>
    <col min="33" max="33" width="14.42578125" style="1" bestFit="1" customWidth="1"/>
    <col min="34" max="16384" width="11.42578125" style="1"/>
  </cols>
  <sheetData>
    <row r="2" spans="3:24" ht="92.25" customHeight="1" x14ac:dyDescent="0.6">
      <c r="C2" s="75" t="s">
        <v>117</v>
      </c>
    </row>
    <row r="4" spans="3:24" x14ac:dyDescent="0.45">
      <c r="C4" s="44" t="s">
        <v>139</v>
      </c>
    </row>
    <row r="5" spans="3:24" x14ac:dyDescent="0.45">
      <c r="C5" s="44" t="s">
        <v>140</v>
      </c>
    </row>
    <row r="6" spans="3:24" x14ac:dyDescent="0.45">
      <c r="V6" s="3" t="s">
        <v>19</v>
      </c>
      <c r="W6" s="3" t="s">
        <v>20</v>
      </c>
      <c r="X6" s="3"/>
    </row>
    <row r="7" spans="3:24" ht="27" customHeight="1" x14ac:dyDescent="0.55000000000000004">
      <c r="C7" s="172" t="s">
        <v>74</v>
      </c>
      <c r="D7" s="172"/>
      <c r="E7" s="172"/>
      <c r="V7" s="3"/>
      <c r="W7" s="3"/>
      <c r="X7" s="3"/>
    </row>
    <row r="8" spans="3:24" x14ac:dyDescent="0.45">
      <c r="V8" s="3"/>
      <c r="W8" s="3"/>
      <c r="X8" s="3"/>
    </row>
    <row r="9" spans="3:24" ht="24" x14ac:dyDescent="0.55000000000000004">
      <c r="C9" s="53" t="s">
        <v>13</v>
      </c>
      <c r="V9" s="3">
        <v>631296</v>
      </c>
      <c r="W9" s="3">
        <v>22345</v>
      </c>
      <c r="X9" s="3"/>
    </row>
    <row r="10" spans="3:24" x14ac:dyDescent="0.45">
      <c r="C10" s="44" t="s">
        <v>118</v>
      </c>
      <c r="D10" s="180" t="s">
        <v>8</v>
      </c>
      <c r="E10" s="180"/>
      <c r="G10" s="118"/>
    </row>
    <row r="11" spans="3:24" x14ac:dyDescent="0.45">
      <c r="D11" s="175" t="s">
        <v>8</v>
      </c>
      <c r="E11" s="175"/>
      <c r="G11" s="118"/>
    </row>
    <row r="12" spans="3:24" x14ac:dyDescent="0.45">
      <c r="C12" s="133" t="s">
        <v>0</v>
      </c>
      <c r="D12" s="133" t="s">
        <v>10</v>
      </c>
      <c r="E12" s="133" t="s">
        <v>11</v>
      </c>
      <c r="F12" s="133" t="s">
        <v>12</v>
      </c>
      <c r="G12" s="78" t="s">
        <v>21</v>
      </c>
    </row>
    <row r="13" spans="3:24" x14ac:dyDescent="0.45">
      <c r="C13" s="79" t="s">
        <v>40</v>
      </c>
      <c r="D13" s="86">
        <v>318397</v>
      </c>
      <c r="E13" s="86">
        <v>20655</v>
      </c>
      <c r="F13" s="81">
        <f>E13+D13</f>
        <v>339052</v>
      </c>
      <c r="G13" s="78"/>
    </row>
    <row r="14" spans="3:24" x14ac:dyDescent="0.45">
      <c r="C14" s="83" t="s">
        <v>41</v>
      </c>
      <c r="D14" s="84">
        <v>334416</v>
      </c>
      <c r="E14" s="84">
        <v>19601</v>
      </c>
      <c r="F14" s="85">
        <f>E14+D14</f>
        <v>354017</v>
      </c>
      <c r="G14" s="82">
        <f>IFERROR((F14/F13)-1,"-")</f>
        <v>4.4137772377098594E-2</v>
      </c>
    </row>
    <row r="15" spans="3:24" x14ac:dyDescent="0.45">
      <c r="C15" s="79" t="s">
        <v>29</v>
      </c>
      <c r="D15" s="86">
        <v>399951</v>
      </c>
      <c r="E15" s="86">
        <v>24347</v>
      </c>
      <c r="F15" s="81">
        <f t="shared" ref="F15:F24" si="0">E15+D15</f>
        <v>424298</v>
      </c>
      <c r="G15" s="82">
        <f t="shared" ref="G15:G24" si="1">IFERROR((F15/F14)-1,"-")</f>
        <v>0.19852436464915524</v>
      </c>
    </row>
    <row r="16" spans="3:24" x14ac:dyDescent="0.45">
      <c r="C16" s="83" t="s">
        <v>1</v>
      </c>
      <c r="D16" s="84">
        <v>486414</v>
      </c>
      <c r="E16" s="84">
        <v>32518</v>
      </c>
      <c r="F16" s="85">
        <f t="shared" si="0"/>
        <v>518932</v>
      </c>
      <c r="G16" s="82">
        <f t="shared" si="1"/>
        <v>0.22303663934310314</v>
      </c>
    </row>
    <row r="17" spans="3:7" x14ac:dyDescent="0.45">
      <c r="C17" s="79" t="s">
        <v>2</v>
      </c>
      <c r="D17" s="86">
        <v>488260</v>
      </c>
      <c r="E17" s="86">
        <v>32847</v>
      </c>
      <c r="F17" s="81">
        <f t="shared" si="0"/>
        <v>521107</v>
      </c>
      <c r="G17" s="82">
        <f t="shared" si="1"/>
        <v>4.191300594297509E-3</v>
      </c>
    </row>
    <row r="18" spans="3:7" x14ac:dyDescent="0.45">
      <c r="C18" s="83" t="s">
        <v>3</v>
      </c>
      <c r="D18" s="134">
        <v>509868</v>
      </c>
      <c r="E18" s="84">
        <v>34856</v>
      </c>
      <c r="F18" s="85">
        <f t="shared" si="0"/>
        <v>544724</v>
      </c>
      <c r="G18" s="82">
        <f t="shared" si="1"/>
        <v>4.5320826624858146E-2</v>
      </c>
    </row>
    <row r="19" spans="3:7" x14ac:dyDescent="0.45">
      <c r="C19" s="79" t="s">
        <v>4</v>
      </c>
      <c r="D19" s="86">
        <v>560727</v>
      </c>
      <c r="E19" s="86">
        <v>40183</v>
      </c>
      <c r="F19" s="81">
        <f t="shared" si="0"/>
        <v>600910</v>
      </c>
      <c r="G19" s="82">
        <f t="shared" si="1"/>
        <v>0.10314581329260331</v>
      </c>
    </row>
    <row r="20" spans="3:7" x14ac:dyDescent="0.45">
      <c r="C20" s="83" t="s">
        <v>5</v>
      </c>
      <c r="D20" s="84">
        <v>563099</v>
      </c>
      <c r="E20" s="84">
        <v>39697</v>
      </c>
      <c r="F20" s="85">
        <f t="shared" si="0"/>
        <v>602796</v>
      </c>
      <c r="G20" s="82">
        <f t="shared" si="1"/>
        <v>3.1385731640345416E-3</v>
      </c>
    </row>
    <row r="21" spans="3:7" x14ac:dyDescent="0.45">
      <c r="C21" s="79" t="s">
        <v>6</v>
      </c>
      <c r="D21" s="86">
        <v>511890</v>
      </c>
      <c r="E21" s="86">
        <v>35113</v>
      </c>
      <c r="F21" s="81">
        <f t="shared" si="0"/>
        <v>547003</v>
      </c>
      <c r="G21" s="82">
        <f t="shared" si="1"/>
        <v>-9.2557017631172078E-2</v>
      </c>
    </row>
    <row r="22" spans="3:7" x14ac:dyDescent="0.45">
      <c r="C22" s="83" t="s">
        <v>18</v>
      </c>
      <c r="D22" s="84">
        <v>551730</v>
      </c>
      <c r="E22" s="84">
        <v>38798</v>
      </c>
      <c r="F22" s="85">
        <f t="shared" si="0"/>
        <v>590528</v>
      </c>
      <c r="G22" s="82">
        <f t="shared" si="1"/>
        <v>7.956994751399904E-2</v>
      </c>
    </row>
    <row r="23" spans="3:7" x14ac:dyDescent="0.45">
      <c r="C23" s="79" t="s">
        <v>24</v>
      </c>
      <c r="D23" s="86">
        <v>584890</v>
      </c>
      <c r="E23" s="86">
        <v>39993</v>
      </c>
      <c r="F23" s="81">
        <f t="shared" si="0"/>
        <v>624883</v>
      </c>
      <c r="G23" s="82">
        <f t="shared" si="1"/>
        <v>5.8176750298038371E-2</v>
      </c>
    </row>
    <row r="24" spans="3:7" x14ac:dyDescent="0.45">
      <c r="C24" s="83" t="s">
        <v>25</v>
      </c>
      <c r="D24" s="84">
        <v>608650</v>
      </c>
      <c r="E24" s="84">
        <v>41554</v>
      </c>
      <c r="F24" s="85">
        <f t="shared" si="0"/>
        <v>650204</v>
      </c>
      <c r="G24" s="82">
        <f t="shared" si="1"/>
        <v>4.0521185565937978E-2</v>
      </c>
    </row>
    <row r="25" spans="3:7" x14ac:dyDescent="0.45">
      <c r="C25" s="88" t="s">
        <v>7</v>
      </c>
      <c r="D25" s="89">
        <f>SUM(D13:D24)</f>
        <v>5918292</v>
      </c>
      <c r="E25" s="89">
        <f>SUM(E13:E24)</f>
        <v>400162</v>
      </c>
      <c r="F25" s="90">
        <f>SUM(F13:F24)</f>
        <v>6318454</v>
      </c>
      <c r="G25" s="82"/>
    </row>
    <row r="26" spans="3:7" x14ac:dyDescent="0.45">
      <c r="D26" s="82"/>
      <c r="E26" s="82"/>
      <c r="G26" s="135"/>
    </row>
    <row r="27" spans="3:7" x14ac:dyDescent="0.45">
      <c r="C27" s="44" t="s">
        <v>44</v>
      </c>
      <c r="D27" s="136"/>
      <c r="E27" s="136"/>
      <c r="G27" s="91"/>
    </row>
    <row r="28" spans="3:7" x14ac:dyDescent="0.45">
      <c r="D28" s="182" t="s">
        <v>8</v>
      </c>
      <c r="E28" s="182"/>
      <c r="G28" s="91"/>
    </row>
    <row r="29" spans="3:7" x14ac:dyDescent="0.45">
      <c r="C29" s="133" t="s">
        <v>46</v>
      </c>
      <c r="D29" s="133" t="s">
        <v>10</v>
      </c>
      <c r="E29" s="133" t="s">
        <v>11</v>
      </c>
      <c r="F29" s="133" t="s">
        <v>12</v>
      </c>
      <c r="G29" s="91"/>
    </row>
    <row r="30" spans="3:7" x14ac:dyDescent="0.45">
      <c r="C30" s="79">
        <v>2022</v>
      </c>
      <c r="D30" s="86">
        <v>876046</v>
      </c>
      <c r="E30" s="86">
        <v>36369</v>
      </c>
      <c r="F30" s="81">
        <v>912415</v>
      </c>
      <c r="G30" s="91"/>
    </row>
    <row r="31" spans="3:7" x14ac:dyDescent="0.45">
      <c r="C31" s="83">
        <v>2023</v>
      </c>
      <c r="D31" s="84">
        <v>2448511</v>
      </c>
      <c r="E31" s="84">
        <v>182750</v>
      </c>
      <c r="F31" s="85">
        <f>SUM(D31:E31)</f>
        <v>2631261</v>
      </c>
      <c r="G31" s="91"/>
    </row>
    <row r="32" spans="3:7" x14ac:dyDescent="0.45">
      <c r="C32" s="79">
        <v>2024</v>
      </c>
      <c r="D32" s="86">
        <f>D25</f>
        <v>5918292</v>
      </c>
      <c r="E32" s="86">
        <f>E25</f>
        <v>400162</v>
      </c>
      <c r="F32" s="81">
        <f>F25</f>
        <v>6318454</v>
      </c>
      <c r="G32" s="91"/>
    </row>
    <row r="33" spans="3:10" x14ac:dyDescent="0.45">
      <c r="C33" s="88" t="s">
        <v>45</v>
      </c>
      <c r="D33" s="89">
        <f>SUM(D30:D32)</f>
        <v>9242849</v>
      </c>
      <c r="E33" s="89">
        <f>SUM(E30:E32)</f>
        <v>619281</v>
      </c>
      <c r="F33" s="90">
        <f>SUM(F30:F32)</f>
        <v>9862130</v>
      </c>
      <c r="G33" s="91"/>
    </row>
    <row r="34" spans="3:10" x14ac:dyDescent="0.45">
      <c r="D34" s="136"/>
      <c r="E34" s="136"/>
      <c r="G34" s="91"/>
    </row>
    <row r="35" spans="3:10" ht="24" x14ac:dyDescent="0.55000000000000004">
      <c r="C35" s="53" t="s">
        <v>84</v>
      </c>
    </row>
    <row r="36" spans="3:10" x14ac:dyDescent="0.45">
      <c r="C36" s="44" t="s">
        <v>119</v>
      </c>
    </row>
    <row r="37" spans="3:10" x14ac:dyDescent="0.45">
      <c r="D37" s="183"/>
      <c r="E37" s="183"/>
      <c r="G37" s="180"/>
      <c r="H37" s="180"/>
    </row>
    <row r="38" spans="3:10" x14ac:dyDescent="0.45">
      <c r="C38" s="93"/>
      <c r="D38" s="178" t="s">
        <v>51</v>
      </c>
      <c r="E38" s="178"/>
      <c r="F38" s="178"/>
      <c r="G38" s="179" t="s">
        <v>52</v>
      </c>
      <c r="H38" s="179"/>
      <c r="I38" s="179"/>
      <c r="J38" s="93"/>
    </row>
    <row r="39" spans="3:10" ht="40.5" x14ac:dyDescent="0.45">
      <c r="C39" s="94" t="s">
        <v>0</v>
      </c>
      <c r="D39" s="100" t="s">
        <v>14</v>
      </c>
      <c r="E39" s="100" t="s">
        <v>15</v>
      </c>
      <c r="F39" s="137" t="s">
        <v>26</v>
      </c>
      <c r="G39" s="94" t="s">
        <v>14</v>
      </c>
      <c r="H39" s="94" t="s">
        <v>15</v>
      </c>
      <c r="I39" s="138" t="s">
        <v>27</v>
      </c>
      <c r="J39" s="100" t="s">
        <v>12</v>
      </c>
    </row>
    <row r="40" spans="3:10" x14ac:dyDescent="0.45">
      <c r="C40" s="79" t="s">
        <v>40</v>
      </c>
      <c r="D40" s="86">
        <v>167700</v>
      </c>
      <c r="E40" s="86">
        <v>150697</v>
      </c>
      <c r="F40" s="101">
        <v>318397</v>
      </c>
      <c r="G40" s="86">
        <v>9769</v>
      </c>
      <c r="H40" s="86">
        <v>10886</v>
      </c>
      <c r="I40" s="101">
        <v>20655</v>
      </c>
      <c r="J40" s="81">
        <f t="shared" ref="J40:J51" si="2">I40+F40</f>
        <v>339052</v>
      </c>
    </row>
    <row r="41" spans="3:10" x14ac:dyDescent="0.45">
      <c r="C41" s="83" t="s">
        <v>41</v>
      </c>
      <c r="D41" s="84">
        <v>175688</v>
      </c>
      <c r="E41" s="84">
        <v>158728</v>
      </c>
      <c r="F41" s="103">
        <v>334416</v>
      </c>
      <c r="G41" s="84">
        <v>9894</v>
      </c>
      <c r="H41" s="84">
        <v>9707</v>
      </c>
      <c r="I41" s="103">
        <v>19601</v>
      </c>
      <c r="J41" s="85">
        <f t="shared" si="2"/>
        <v>354017</v>
      </c>
    </row>
    <row r="42" spans="3:10" x14ac:dyDescent="0.45">
      <c r="C42" s="79" t="s">
        <v>29</v>
      </c>
      <c r="D42" s="86">
        <v>210868</v>
      </c>
      <c r="E42" s="86">
        <v>189083</v>
      </c>
      <c r="F42" s="101">
        <v>399951</v>
      </c>
      <c r="G42" s="86">
        <v>13156</v>
      </c>
      <c r="H42" s="86">
        <v>11191</v>
      </c>
      <c r="I42" s="101">
        <v>24347</v>
      </c>
      <c r="J42" s="81">
        <f t="shared" si="2"/>
        <v>424298</v>
      </c>
    </row>
    <row r="43" spans="3:10" x14ac:dyDescent="0.45">
      <c r="C43" s="83" t="s">
        <v>1</v>
      </c>
      <c r="D43" s="84">
        <v>252462</v>
      </c>
      <c r="E43" s="84">
        <v>233952</v>
      </c>
      <c r="F43" s="103">
        <v>486414</v>
      </c>
      <c r="G43" s="84">
        <v>15606</v>
      </c>
      <c r="H43" s="84">
        <v>16912</v>
      </c>
      <c r="I43" s="103">
        <v>32518</v>
      </c>
      <c r="J43" s="85">
        <f t="shared" si="2"/>
        <v>518932</v>
      </c>
    </row>
    <row r="44" spans="3:10" x14ac:dyDescent="0.45">
      <c r="C44" s="79" t="s">
        <v>2</v>
      </c>
      <c r="D44" s="86">
        <v>252901</v>
      </c>
      <c r="E44" s="86">
        <v>235359</v>
      </c>
      <c r="F44" s="101">
        <v>488260</v>
      </c>
      <c r="G44" s="86">
        <v>16355</v>
      </c>
      <c r="H44" s="86">
        <v>16492</v>
      </c>
      <c r="I44" s="101">
        <v>32847</v>
      </c>
      <c r="J44" s="81">
        <f t="shared" si="2"/>
        <v>521107</v>
      </c>
    </row>
    <row r="45" spans="3:10" x14ac:dyDescent="0.45">
      <c r="C45" s="83" t="s">
        <v>3</v>
      </c>
      <c r="D45" s="134">
        <v>263445</v>
      </c>
      <c r="E45" s="134">
        <v>246423</v>
      </c>
      <c r="F45" s="134">
        <v>509868</v>
      </c>
      <c r="G45" s="134">
        <v>17536</v>
      </c>
      <c r="H45" s="134">
        <v>17320</v>
      </c>
      <c r="I45" s="134">
        <v>34856</v>
      </c>
      <c r="J45" s="85">
        <f t="shared" si="2"/>
        <v>544724</v>
      </c>
    </row>
    <row r="46" spans="3:10" x14ac:dyDescent="0.45">
      <c r="C46" s="79" t="s">
        <v>4</v>
      </c>
      <c r="D46" s="86">
        <v>290161</v>
      </c>
      <c r="E46" s="86">
        <v>270566</v>
      </c>
      <c r="F46" s="101">
        <v>560727</v>
      </c>
      <c r="G46" s="86">
        <v>20575</v>
      </c>
      <c r="H46" s="86">
        <v>19608</v>
      </c>
      <c r="I46" s="101">
        <v>40183</v>
      </c>
      <c r="J46" s="81">
        <f t="shared" si="2"/>
        <v>600910</v>
      </c>
    </row>
    <row r="47" spans="3:10" x14ac:dyDescent="0.45">
      <c r="C47" s="83" t="s">
        <v>5</v>
      </c>
      <c r="D47" s="84">
        <v>286440</v>
      </c>
      <c r="E47" s="84">
        <v>276659</v>
      </c>
      <c r="F47" s="103">
        <v>563099</v>
      </c>
      <c r="G47" s="84">
        <v>18052</v>
      </c>
      <c r="H47" s="84">
        <v>21645</v>
      </c>
      <c r="I47" s="103">
        <v>39697</v>
      </c>
      <c r="J47" s="85">
        <f t="shared" si="2"/>
        <v>602796</v>
      </c>
    </row>
    <row r="48" spans="3:10" x14ac:dyDescent="0.45">
      <c r="C48" s="79" t="s">
        <v>6</v>
      </c>
      <c r="D48" s="86">
        <v>262514</v>
      </c>
      <c r="E48" s="86">
        <v>249376</v>
      </c>
      <c r="F48" s="101">
        <v>511890</v>
      </c>
      <c r="G48" s="86">
        <v>17289</v>
      </c>
      <c r="H48" s="86">
        <v>17824</v>
      </c>
      <c r="I48" s="101">
        <v>35113</v>
      </c>
      <c r="J48" s="81">
        <f t="shared" si="2"/>
        <v>547003</v>
      </c>
    </row>
    <row r="49" spans="3:10" x14ac:dyDescent="0.45">
      <c r="C49" s="83" t="s">
        <v>18</v>
      </c>
      <c r="D49" s="84">
        <v>283335</v>
      </c>
      <c r="E49" s="84">
        <v>268395</v>
      </c>
      <c r="F49" s="103">
        <v>551730</v>
      </c>
      <c r="G49" s="84">
        <v>18485</v>
      </c>
      <c r="H49" s="84">
        <v>20313</v>
      </c>
      <c r="I49" s="103">
        <v>38798</v>
      </c>
      <c r="J49" s="125">
        <f t="shared" si="2"/>
        <v>590528</v>
      </c>
    </row>
    <row r="50" spans="3:10" x14ac:dyDescent="0.45">
      <c r="C50" s="79" t="s">
        <v>24</v>
      </c>
      <c r="D50" s="86">
        <v>301483</v>
      </c>
      <c r="E50" s="86">
        <v>283407</v>
      </c>
      <c r="F50" s="101">
        <v>584890</v>
      </c>
      <c r="G50" s="86">
        <v>20101</v>
      </c>
      <c r="H50" s="86">
        <v>19892</v>
      </c>
      <c r="I50" s="101">
        <v>39993</v>
      </c>
      <c r="J50" s="81">
        <f t="shared" si="2"/>
        <v>624883</v>
      </c>
    </row>
    <row r="51" spans="3:10" x14ac:dyDescent="0.45">
      <c r="C51" s="83" t="s">
        <v>25</v>
      </c>
      <c r="D51" s="84">
        <v>308185</v>
      </c>
      <c r="E51" s="84">
        <v>300465</v>
      </c>
      <c r="F51" s="103">
        <v>608650</v>
      </c>
      <c r="G51" s="84">
        <v>21284</v>
      </c>
      <c r="H51" s="84">
        <v>20270</v>
      </c>
      <c r="I51" s="103">
        <v>41554</v>
      </c>
      <c r="J51" s="125">
        <f t="shared" si="2"/>
        <v>650204</v>
      </c>
    </row>
    <row r="52" spans="3:10" x14ac:dyDescent="0.45">
      <c r="C52" s="88" t="s">
        <v>7</v>
      </c>
      <c r="D52" s="106">
        <f>SUM(D40:D51)</f>
        <v>3055182</v>
      </c>
      <c r="E52" s="106">
        <f t="shared" ref="E52:J52" si="3">SUM(E40:E51)</f>
        <v>2863110</v>
      </c>
      <c r="F52" s="107">
        <f t="shared" si="3"/>
        <v>5918292</v>
      </c>
      <c r="G52" s="106">
        <f t="shared" si="3"/>
        <v>198102</v>
      </c>
      <c r="H52" s="106">
        <f t="shared" si="3"/>
        <v>202060</v>
      </c>
      <c r="I52" s="107">
        <f>SUM(I40:I51)</f>
        <v>400162</v>
      </c>
      <c r="J52" s="129">
        <f t="shared" si="3"/>
        <v>6318454</v>
      </c>
    </row>
    <row r="54" spans="3:10" x14ac:dyDescent="0.45">
      <c r="C54" s="44" t="s">
        <v>44</v>
      </c>
    </row>
    <row r="56" spans="3:10" x14ac:dyDescent="0.45">
      <c r="C56" s="93"/>
      <c r="D56" s="178" t="s">
        <v>51</v>
      </c>
      <c r="E56" s="178"/>
      <c r="F56" s="178"/>
      <c r="G56" s="179" t="s">
        <v>52</v>
      </c>
      <c r="H56" s="179"/>
      <c r="I56" s="179"/>
      <c r="J56" s="93"/>
    </row>
    <row r="57" spans="3:10" ht="40.5" x14ac:dyDescent="0.45">
      <c r="C57" s="94" t="s">
        <v>46</v>
      </c>
      <c r="D57" s="100" t="s">
        <v>14</v>
      </c>
      <c r="E57" s="100" t="s">
        <v>15</v>
      </c>
      <c r="F57" s="137" t="s">
        <v>26</v>
      </c>
      <c r="G57" s="94" t="s">
        <v>14</v>
      </c>
      <c r="H57" s="94" t="s">
        <v>15</v>
      </c>
      <c r="I57" s="138" t="s">
        <v>27</v>
      </c>
      <c r="J57" s="100" t="s">
        <v>12</v>
      </c>
    </row>
    <row r="58" spans="3:10" x14ac:dyDescent="0.45">
      <c r="C58" s="111">
        <v>2022</v>
      </c>
      <c r="D58" s="80">
        <v>450975</v>
      </c>
      <c r="E58" s="80">
        <v>425071</v>
      </c>
      <c r="F58" s="112">
        <v>876046</v>
      </c>
      <c r="G58" s="80">
        <v>17518</v>
      </c>
      <c r="H58" s="80">
        <v>18851</v>
      </c>
      <c r="I58" s="112">
        <v>36369</v>
      </c>
      <c r="J58" s="114">
        <v>912415</v>
      </c>
    </row>
    <row r="59" spans="3:10" x14ac:dyDescent="0.45">
      <c r="C59" s="115">
        <v>2023</v>
      </c>
      <c r="D59" s="92">
        <v>1264109</v>
      </c>
      <c r="E59" s="92">
        <v>1184402</v>
      </c>
      <c r="F59" s="139">
        <v>2448511</v>
      </c>
      <c r="G59" s="92">
        <v>91336</v>
      </c>
      <c r="H59" s="92">
        <v>91414</v>
      </c>
      <c r="I59" s="139">
        <v>182750</v>
      </c>
      <c r="J59" s="140">
        <v>2631261</v>
      </c>
    </row>
    <row r="60" spans="3:10" x14ac:dyDescent="0.45">
      <c r="C60" s="111">
        <v>2024</v>
      </c>
      <c r="D60" s="80">
        <f>D52</f>
        <v>3055182</v>
      </c>
      <c r="E60" s="80">
        <f>E52</f>
        <v>2863110</v>
      </c>
      <c r="F60" s="112">
        <f t="shared" ref="F60:J60" si="4">F52</f>
        <v>5918292</v>
      </c>
      <c r="G60" s="80">
        <f t="shared" si="4"/>
        <v>198102</v>
      </c>
      <c r="H60" s="80">
        <f t="shared" si="4"/>
        <v>202060</v>
      </c>
      <c r="I60" s="112">
        <f>I52</f>
        <v>400162</v>
      </c>
      <c r="J60" s="114">
        <f t="shared" si="4"/>
        <v>6318454</v>
      </c>
    </row>
    <row r="61" spans="3:10" x14ac:dyDescent="0.45">
      <c r="C61" s="116" t="s">
        <v>45</v>
      </c>
      <c r="D61" s="117">
        <f>D60+D58+D59</f>
        <v>4770266</v>
      </c>
      <c r="E61" s="117">
        <f t="shared" ref="E61:J61" si="5">E60+E58+E59</f>
        <v>4472583</v>
      </c>
      <c r="F61" s="117">
        <f t="shared" si="5"/>
        <v>9242849</v>
      </c>
      <c r="G61" s="117">
        <f t="shared" si="5"/>
        <v>306956</v>
      </c>
      <c r="H61" s="117">
        <f t="shared" si="5"/>
        <v>312325</v>
      </c>
      <c r="I61" s="117">
        <f t="shared" si="5"/>
        <v>619281</v>
      </c>
      <c r="J61" s="117">
        <f t="shared" si="5"/>
        <v>9862130</v>
      </c>
    </row>
    <row r="63" spans="3:10" ht="38.25" customHeight="1" x14ac:dyDescent="0.55000000000000004">
      <c r="C63" s="53" t="s">
        <v>84</v>
      </c>
    </row>
    <row r="64" spans="3:10" ht="38.25" customHeight="1" x14ac:dyDescent="0.45">
      <c r="C64" s="44" t="s">
        <v>119</v>
      </c>
    </row>
    <row r="65" spans="3:7" ht="38.25" customHeight="1" x14ac:dyDescent="0.45"/>
    <row r="66" spans="3:7" ht="50.25" customHeight="1" x14ac:dyDescent="0.45">
      <c r="C66" s="141" t="s">
        <v>109</v>
      </c>
      <c r="D66" s="142" t="s">
        <v>110</v>
      </c>
      <c r="F66" s="143" t="s">
        <v>111</v>
      </c>
      <c r="G66" s="142" t="s">
        <v>110</v>
      </c>
    </row>
    <row r="67" spans="3:7" ht="24" x14ac:dyDescent="0.45">
      <c r="C67" s="144" t="s">
        <v>120</v>
      </c>
      <c r="D67" s="144">
        <v>1579676</v>
      </c>
      <c r="F67" s="145" t="s">
        <v>133</v>
      </c>
      <c r="G67" s="145">
        <v>111228</v>
      </c>
    </row>
    <row r="68" spans="3:7" ht="24" x14ac:dyDescent="0.45">
      <c r="C68" s="64" t="s">
        <v>121</v>
      </c>
      <c r="D68" s="64">
        <v>730602</v>
      </c>
      <c r="F68" s="146" t="s">
        <v>134</v>
      </c>
      <c r="G68" s="146">
        <v>100272</v>
      </c>
    </row>
    <row r="69" spans="3:7" ht="24" x14ac:dyDescent="0.45">
      <c r="C69" s="146" t="s">
        <v>122</v>
      </c>
      <c r="D69" s="146">
        <v>583474</v>
      </c>
      <c r="F69" s="64" t="s">
        <v>135</v>
      </c>
      <c r="G69" s="64">
        <v>85815</v>
      </c>
    </row>
    <row r="70" spans="3:7" ht="24" x14ac:dyDescent="0.45">
      <c r="C70" s="64" t="s">
        <v>123</v>
      </c>
      <c r="D70" s="64">
        <v>567586</v>
      </c>
      <c r="F70" s="146" t="s">
        <v>136</v>
      </c>
      <c r="G70" s="146">
        <v>41664</v>
      </c>
    </row>
    <row r="71" spans="3:7" ht="24" x14ac:dyDescent="0.45">
      <c r="C71" s="146" t="s">
        <v>124</v>
      </c>
      <c r="D71" s="146">
        <v>450863</v>
      </c>
      <c r="F71" s="64" t="s">
        <v>137</v>
      </c>
      <c r="G71" s="64">
        <v>34197</v>
      </c>
    </row>
    <row r="72" spans="3:7" ht="24" x14ac:dyDescent="0.45">
      <c r="C72" s="64" t="s">
        <v>125</v>
      </c>
      <c r="D72" s="64">
        <v>424079</v>
      </c>
      <c r="F72" s="146" t="s">
        <v>132</v>
      </c>
      <c r="G72" s="146">
        <v>26986</v>
      </c>
    </row>
    <row r="73" spans="3:7" ht="24" x14ac:dyDescent="0.45">
      <c r="C73" s="146" t="s">
        <v>126</v>
      </c>
      <c r="D73" s="146">
        <v>289030</v>
      </c>
      <c r="F73" s="147" t="s">
        <v>7</v>
      </c>
      <c r="G73" s="147">
        <f>SUM(G67:G72)</f>
        <v>400162</v>
      </c>
    </row>
    <row r="74" spans="3:7" ht="24" x14ac:dyDescent="0.45">
      <c r="C74" s="64" t="s">
        <v>127</v>
      </c>
      <c r="D74" s="64">
        <v>252008</v>
      </c>
      <c r="F74" s="148"/>
      <c r="G74" s="148"/>
    </row>
    <row r="75" spans="3:7" ht="24" x14ac:dyDescent="0.45">
      <c r="C75" s="146" t="s">
        <v>128</v>
      </c>
      <c r="D75" s="146">
        <v>245212</v>
      </c>
      <c r="F75" s="145"/>
      <c r="G75" s="145"/>
    </row>
    <row r="76" spans="3:7" ht="24" x14ac:dyDescent="0.45">
      <c r="C76" s="64" t="s">
        <v>129</v>
      </c>
      <c r="D76" s="64">
        <v>223003</v>
      </c>
    </row>
    <row r="77" spans="3:7" ht="24" x14ac:dyDescent="0.45">
      <c r="C77" s="146" t="s">
        <v>130</v>
      </c>
      <c r="D77" s="146">
        <v>130387</v>
      </c>
    </row>
    <row r="78" spans="3:7" ht="24" x14ac:dyDescent="0.45">
      <c r="C78" s="64" t="s">
        <v>131</v>
      </c>
      <c r="D78" s="64">
        <v>115510</v>
      </c>
    </row>
    <row r="79" spans="3:7" ht="24" x14ac:dyDescent="0.45">
      <c r="C79" s="64" t="s">
        <v>132</v>
      </c>
      <c r="D79" s="146">
        <v>326862</v>
      </c>
    </row>
    <row r="80" spans="3:7" ht="38.25" customHeight="1" x14ac:dyDescent="0.45">
      <c r="C80" s="147" t="s">
        <v>7</v>
      </c>
      <c r="D80" s="147">
        <f>SUM(D67:D79)</f>
        <v>5918292</v>
      </c>
    </row>
    <row r="81" spans="3:11" ht="38.25" customHeight="1" x14ac:dyDescent="0.45">
      <c r="G81" s="73"/>
    </row>
    <row r="82" spans="3:11" ht="38.25" customHeight="1" x14ac:dyDescent="0.45"/>
    <row r="83" spans="3:11" ht="27" customHeight="1" x14ac:dyDescent="0.55000000000000004">
      <c r="C83" s="172" t="s">
        <v>73</v>
      </c>
      <c r="D83" s="172"/>
      <c r="E83" s="172"/>
    </row>
    <row r="84" spans="3:11" ht="24" x14ac:dyDescent="0.55000000000000004">
      <c r="C84" s="53"/>
    </row>
    <row r="85" spans="3:11" x14ac:dyDescent="0.45">
      <c r="C85" s="71" t="s">
        <v>47</v>
      </c>
    </row>
    <row r="86" spans="3:11" x14ac:dyDescent="0.45">
      <c r="C86" s="44" t="s">
        <v>119</v>
      </c>
    </row>
    <row r="87" spans="3:11" x14ac:dyDescent="0.45">
      <c r="D87" s="181" t="s">
        <v>8</v>
      </c>
      <c r="E87" s="181"/>
      <c r="G87" s="149"/>
      <c r="H87" s="184" t="s">
        <v>8</v>
      </c>
      <c r="I87" s="184"/>
      <c r="J87" s="149"/>
      <c r="K87" s="118"/>
    </row>
    <row r="88" spans="3:11" x14ac:dyDescent="0.45">
      <c r="C88" s="121" t="s">
        <v>0</v>
      </c>
      <c r="D88" s="122" t="s">
        <v>14</v>
      </c>
      <c r="E88" s="122" t="s">
        <v>15</v>
      </c>
      <c r="F88" s="122" t="s">
        <v>12</v>
      </c>
      <c r="G88" s="149" t="s">
        <v>0</v>
      </c>
      <c r="H88" s="149" t="s">
        <v>16</v>
      </c>
      <c r="I88" s="149" t="s">
        <v>17</v>
      </c>
      <c r="J88" s="149" t="s">
        <v>7</v>
      </c>
      <c r="K88" s="118"/>
    </row>
    <row r="89" spans="3:11" x14ac:dyDescent="0.45">
      <c r="C89" s="79" t="s">
        <v>40</v>
      </c>
      <c r="D89" s="86">
        <v>294</v>
      </c>
      <c r="E89" s="86">
        <v>272</v>
      </c>
      <c r="F89" s="81">
        <f>E89+D89</f>
        <v>566</v>
      </c>
      <c r="G89" s="149" t="s">
        <v>42</v>
      </c>
      <c r="H89" s="150">
        <f t="shared" ref="H89" si="6">D89</f>
        <v>294</v>
      </c>
      <c r="I89" s="150">
        <f t="shared" ref="I89" si="7">E89</f>
        <v>272</v>
      </c>
      <c r="J89" s="150">
        <f t="shared" ref="J89:J90" si="8">I89+H89</f>
        <v>566</v>
      </c>
      <c r="K89" s="118"/>
    </row>
    <row r="90" spans="3:11" x14ac:dyDescent="0.45">
      <c r="C90" s="83" t="s">
        <v>41</v>
      </c>
      <c r="D90" s="84">
        <v>322</v>
      </c>
      <c r="E90" s="84">
        <v>471</v>
      </c>
      <c r="F90" s="151">
        <f>E90+D90</f>
        <v>793</v>
      </c>
      <c r="G90" s="149" t="s">
        <v>43</v>
      </c>
      <c r="H90" s="150">
        <f>D90+H89</f>
        <v>616</v>
      </c>
      <c r="I90" s="150">
        <f>E90+I89</f>
        <v>743</v>
      </c>
      <c r="J90" s="150">
        <f t="shared" si="8"/>
        <v>1359</v>
      </c>
      <c r="K90" s="118"/>
    </row>
    <row r="91" spans="3:11" x14ac:dyDescent="0.45">
      <c r="C91" s="79" t="s">
        <v>29</v>
      </c>
      <c r="D91" s="86">
        <v>542</v>
      </c>
      <c r="E91" s="86">
        <v>1103</v>
      </c>
      <c r="F91" s="81">
        <f t="shared" ref="F91:F100" si="9">E91+D91</f>
        <v>1645</v>
      </c>
      <c r="G91" s="149" t="s">
        <v>30</v>
      </c>
      <c r="H91" s="150">
        <f t="shared" ref="H91:H100" si="10">D91+H90</f>
        <v>1158</v>
      </c>
      <c r="I91" s="150">
        <f t="shared" ref="I91:I100" si="11">E91+I90</f>
        <v>1846</v>
      </c>
      <c r="J91" s="150">
        <f>I91+H91</f>
        <v>3004</v>
      </c>
      <c r="K91" s="118"/>
    </row>
    <row r="92" spans="3:11" x14ac:dyDescent="0.45">
      <c r="C92" s="83" t="s">
        <v>1</v>
      </c>
      <c r="D92" s="84">
        <v>737</v>
      </c>
      <c r="E92" s="84">
        <v>2126</v>
      </c>
      <c r="F92" s="151">
        <f t="shared" si="9"/>
        <v>2863</v>
      </c>
      <c r="G92" s="149" t="s">
        <v>31</v>
      </c>
      <c r="H92" s="150">
        <f t="shared" si="10"/>
        <v>1895</v>
      </c>
      <c r="I92" s="150">
        <f t="shared" si="11"/>
        <v>3972</v>
      </c>
      <c r="J92" s="150">
        <f t="shared" ref="J92:J100" si="12">I92+H92</f>
        <v>5867</v>
      </c>
      <c r="K92" s="118"/>
    </row>
    <row r="93" spans="3:11" x14ac:dyDescent="0.45">
      <c r="C93" s="79" t="s">
        <v>2</v>
      </c>
      <c r="D93" s="86">
        <v>428</v>
      </c>
      <c r="E93" s="86">
        <v>2680</v>
      </c>
      <c r="F93" s="81">
        <f t="shared" si="9"/>
        <v>3108</v>
      </c>
      <c r="G93" s="149" t="s">
        <v>32</v>
      </c>
      <c r="H93" s="150">
        <f t="shared" si="10"/>
        <v>2323</v>
      </c>
      <c r="I93" s="150">
        <f t="shared" si="11"/>
        <v>6652</v>
      </c>
      <c r="J93" s="150">
        <f t="shared" si="12"/>
        <v>8975</v>
      </c>
      <c r="K93" s="118"/>
    </row>
    <row r="94" spans="3:11" x14ac:dyDescent="0.45">
      <c r="C94" s="83" t="s">
        <v>3</v>
      </c>
      <c r="D94" s="84">
        <v>356</v>
      </c>
      <c r="E94" s="84">
        <v>1808</v>
      </c>
      <c r="F94" s="151">
        <f t="shared" si="9"/>
        <v>2164</v>
      </c>
      <c r="G94" s="149" t="s">
        <v>33</v>
      </c>
      <c r="H94" s="150">
        <f t="shared" si="10"/>
        <v>2679</v>
      </c>
      <c r="I94" s="150">
        <f t="shared" si="11"/>
        <v>8460</v>
      </c>
      <c r="J94" s="150">
        <f t="shared" si="12"/>
        <v>11139</v>
      </c>
      <c r="K94" s="118"/>
    </row>
    <row r="95" spans="3:11" x14ac:dyDescent="0.45">
      <c r="C95" s="79" t="s">
        <v>4</v>
      </c>
      <c r="D95" s="86">
        <v>288</v>
      </c>
      <c r="E95" s="86">
        <v>2208</v>
      </c>
      <c r="F95" s="81">
        <f t="shared" si="9"/>
        <v>2496</v>
      </c>
      <c r="G95" s="149" t="s">
        <v>34</v>
      </c>
      <c r="H95" s="150">
        <f t="shared" si="10"/>
        <v>2967</v>
      </c>
      <c r="I95" s="150">
        <f t="shared" si="11"/>
        <v>10668</v>
      </c>
      <c r="J95" s="150">
        <f t="shared" si="12"/>
        <v>13635</v>
      </c>
      <c r="K95" s="118"/>
    </row>
    <row r="96" spans="3:11" x14ac:dyDescent="0.45">
      <c r="C96" s="83" t="s">
        <v>5</v>
      </c>
      <c r="D96" s="84">
        <v>236</v>
      </c>
      <c r="E96" s="84">
        <v>1915</v>
      </c>
      <c r="F96" s="151">
        <f t="shared" si="9"/>
        <v>2151</v>
      </c>
      <c r="G96" s="149" t="s">
        <v>35</v>
      </c>
      <c r="H96" s="150">
        <f t="shared" si="10"/>
        <v>3203</v>
      </c>
      <c r="I96" s="150">
        <f t="shared" si="11"/>
        <v>12583</v>
      </c>
      <c r="J96" s="150">
        <f t="shared" si="12"/>
        <v>15786</v>
      </c>
      <c r="K96" s="118"/>
    </row>
    <row r="97" spans="3:11" x14ac:dyDescent="0.45">
      <c r="C97" s="79" t="s">
        <v>6</v>
      </c>
      <c r="D97" s="86">
        <v>407</v>
      </c>
      <c r="E97" s="86">
        <v>2557</v>
      </c>
      <c r="F97" s="81">
        <f>E97+D97</f>
        <v>2964</v>
      </c>
      <c r="G97" s="149" t="s">
        <v>36</v>
      </c>
      <c r="H97" s="150">
        <f t="shared" si="10"/>
        <v>3610</v>
      </c>
      <c r="I97" s="150">
        <f t="shared" si="11"/>
        <v>15140</v>
      </c>
      <c r="J97" s="150">
        <f t="shared" si="12"/>
        <v>18750</v>
      </c>
      <c r="K97" s="118"/>
    </row>
    <row r="98" spans="3:11" x14ac:dyDescent="0.45">
      <c r="C98" s="83" t="s">
        <v>18</v>
      </c>
      <c r="D98" s="84">
        <v>844</v>
      </c>
      <c r="E98" s="84">
        <v>3430</v>
      </c>
      <c r="F98" s="151">
        <f t="shared" si="9"/>
        <v>4274</v>
      </c>
      <c r="G98" s="149" t="s">
        <v>37</v>
      </c>
      <c r="H98" s="150">
        <f t="shared" si="10"/>
        <v>4454</v>
      </c>
      <c r="I98" s="150">
        <f t="shared" si="11"/>
        <v>18570</v>
      </c>
      <c r="J98" s="150">
        <f t="shared" si="12"/>
        <v>23024</v>
      </c>
      <c r="K98" s="118"/>
    </row>
    <row r="99" spans="3:11" x14ac:dyDescent="0.45">
      <c r="C99" s="79" t="s">
        <v>24</v>
      </c>
      <c r="D99" s="86">
        <v>483</v>
      </c>
      <c r="E99" s="86">
        <v>2463</v>
      </c>
      <c r="F99" s="152">
        <f t="shared" si="9"/>
        <v>2946</v>
      </c>
      <c r="G99" s="149" t="s">
        <v>38</v>
      </c>
      <c r="H99" s="150">
        <f t="shared" si="10"/>
        <v>4937</v>
      </c>
      <c r="I99" s="150">
        <f t="shared" si="11"/>
        <v>21033</v>
      </c>
      <c r="J99" s="150">
        <f t="shared" si="12"/>
        <v>25970</v>
      </c>
      <c r="K99" s="118"/>
    </row>
    <row r="100" spans="3:11" x14ac:dyDescent="0.45">
      <c r="C100" s="83" t="s">
        <v>25</v>
      </c>
      <c r="D100" s="84">
        <v>361</v>
      </c>
      <c r="E100" s="84">
        <v>3306</v>
      </c>
      <c r="F100" s="151">
        <f t="shared" si="9"/>
        <v>3667</v>
      </c>
      <c r="G100" s="149" t="s">
        <v>39</v>
      </c>
      <c r="H100" s="150">
        <f t="shared" si="10"/>
        <v>5298</v>
      </c>
      <c r="I100" s="150">
        <f t="shared" si="11"/>
        <v>24339</v>
      </c>
      <c r="J100" s="150">
        <f t="shared" si="12"/>
        <v>29637</v>
      </c>
      <c r="K100" s="118"/>
    </row>
    <row r="101" spans="3:11" x14ac:dyDescent="0.45">
      <c r="C101" s="128" t="s">
        <v>7</v>
      </c>
      <c r="D101" s="129">
        <f t="shared" ref="D101:E101" si="13">SUM(D89:D100)</f>
        <v>5298</v>
      </c>
      <c r="E101" s="129">
        <f t="shared" si="13"/>
        <v>24339</v>
      </c>
      <c r="F101" s="129">
        <f>SUM(F89:F100)</f>
        <v>29637</v>
      </c>
      <c r="G101" s="118"/>
      <c r="H101" s="118"/>
      <c r="I101" s="118"/>
      <c r="J101" s="118"/>
      <c r="K101" s="118"/>
    </row>
    <row r="102" spans="3:11" x14ac:dyDescent="0.45">
      <c r="G102" s="118"/>
      <c r="H102" s="118"/>
      <c r="I102" s="118"/>
      <c r="J102" s="118"/>
      <c r="K102" s="118"/>
    </row>
    <row r="103" spans="3:11" x14ac:dyDescent="0.45">
      <c r="C103" s="44" t="s">
        <v>44</v>
      </c>
      <c r="G103" s="118"/>
      <c r="H103" s="118"/>
      <c r="I103" s="118"/>
      <c r="J103" s="118"/>
      <c r="K103" s="118"/>
    </row>
    <row r="104" spans="3:11" x14ac:dyDescent="0.45">
      <c r="D104" s="181" t="s">
        <v>8</v>
      </c>
      <c r="E104" s="181"/>
      <c r="G104" s="118"/>
      <c r="H104" s="118"/>
      <c r="I104" s="118"/>
      <c r="J104" s="118"/>
      <c r="K104" s="118"/>
    </row>
    <row r="105" spans="3:11" x14ac:dyDescent="0.45">
      <c r="C105" s="122" t="s">
        <v>46</v>
      </c>
      <c r="D105" s="122" t="s">
        <v>14</v>
      </c>
      <c r="E105" s="122" t="s">
        <v>15</v>
      </c>
      <c r="F105" s="122" t="s">
        <v>12</v>
      </c>
      <c r="G105" s="118"/>
      <c r="H105" s="118"/>
      <c r="I105" s="118"/>
      <c r="J105" s="118"/>
      <c r="K105" s="118"/>
    </row>
    <row r="106" spans="3:11" x14ac:dyDescent="0.45">
      <c r="C106" s="79">
        <v>2022</v>
      </c>
      <c r="D106" s="86">
        <v>698</v>
      </c>
      <c r="E106" s="86">
        <v>687</v>
      </c>
      <c r="F106" s="81">
        <v>1385</v>
      </c>
      <c r="G106" s="118"/>
      <c r="H106" s="118"/>
      <c r="I106" s="118"/>
      <c r="J106" s="118"/>
      <c r="K106" s="118"/>
    </row>
    <row r="107" spans="3:11" x14ac:dyDescent="0.45">
      <c r="C107" s="79">
        <v>2023</v>
      </c>
      <c r="D107" s="86">
        <v>4059</v>
      </c>
      <c r="E107" s="86">
        <v>4101</v>
      </c>
      <c r="F107" s="81">
        <v>8160</v>
      </c>
      <c r="G107" s="118"/>
      <c r="H107" s="118"/>
      <c r="I107" s="118"/>
      <c r="J107" s="118"/>
      <c r="K107" s="118"/>
    </row>
    <row r="108" spans="3:11" x14ac:dyDescent="0.45">
      <c r="C108" s="83">
        <v>2024</v>
      </c>
      <c r="D108" s="84">
        <f>D101</f>
        <v>5298</v>
      </c>
      <c r="E108" s="84">
        <f>E101</f>
        <v>24339</v>
      </c>
      <c r="F108" s="85">
        <f>F101</f>
        <v>29637</v>
      </c>
      <c r="G108" s="118"/>
      <c r="H108" s="118"/>
      <c r="I108" s="118"/>
      <c r="J108" s="118"/>
      <c r="K108" s="118"/>
    </row>
    <row r="109" spans="3:11" x14ac:dyDescent="0.45">
      <c r="C109" s="88" t="s">
        <v>45</v>
      </c>
      <c r="D109" s="89">
        <f>SUM(D106:D108)</f>
        <v>10055</v>
      </c>
      <c r="E109" s="89">
        <f t="shared" ref="E109" si="14">SUM(E106:E108)</f>
        <v>29127</v>
      </c>
      <c r="F109" s="90">
        <f>SUM(F106:F108)</f>
        <v>39182</v>
      </c>
      <c r="G109" s="118"/>
      <c r="H109" s="118"/>
      <c r="I109" s="118"/>
      <c r="J109" s="118"/>
      <c r="K109" s="118"/>
    </row>
    <row r="110" spans="3:11" x14ac:dyDescent="0.45">
      <c r="G110" s="118"/>
      <c r="H110" s="118"/>
      <c r="I110" s="118"/>
      <c r="J110" s="118"/>
      <c r="K110" s="118"/>
    </row>
    <row r="112" spans="3:11" x14ac:dyDescent="0.45">
      <c r="C112" s="110" t="s">
        <v>103</v>
      </c>
    </row>
    <row r="113" spans="3:9" x14ac:dyDescent="0.45">
      <c r="C113" s="110"/>
    </row>
    <row r="114" spans="3:9" x14ac:dyDescent="0.45">
      <c r="C114" s="71" t="s">
        <v>141</v>
      </c>
    </row>
    <row r="115" spans="3:9" x14ac:dyDescent="0.45">
      <c r="C115" s="165" t="s">
        <v>28</v>
      </c>
      <c r="D115" s="165"/>
      <c r="E115" s="165"/>
      <c r="F115" s="165"/>
    </row>
    <row r="116" spans="3:9" x14ac:dyDescent="0.45">
      <c r="H116" s="159"/>
      <c r="I116" s="159"/>
    </row>
    <row r="117" spans="3:9" x14ac:dyDescent="0.45">
      <c r="G117" s="124"/>
      <c r="H117" s="73"/>
      <c r="I117" s="73"/>
    </row>
    <row r="118" spans="3:9" x14ac:dyDescent="0.45">
      <c r="G118" s="124"/>
      <c r="H118" s="73"/>
      <c r="I118" s="73"/>
    </row>
    <row r="119" spans="3:9" x14ac:dyDescent="0.45">
      <c r="G119" s="124"/>
      <c r="H119" s="73"/>
      <c r="I119" s="73"/>
    </row>
    <row r="120" spans="3:9" x14ac:dyDescent="0.45">
      <c r="G120" s="124"/>
      <c r="H120" s="73"/>
      <c r="I120" s="73"/>
    </row>
    <row r="121" spans="3:9" x14ac:dyDescent="0.45">
      <c r="G121" s="124"/>
      <c r="H121" s="73"/>
      <c r="I121" s="73"/>
    </row>
    <row r="122" spans="3:9" x14ac:dyDescent="0.45">
      <c r="G122" s="124"/>
      <c r="H122" s="73"/>
      <c r="I122" s="73"/>
    </row>
    <row r="123" spans="3:9" x14ac:dyDescent="0.45">
      <c r="G123" s="124"/>
      <c r="H123" s="73"/>
      <c r="I123" s="73"/>
    </row>
    <row r="124" spans="3:9" x14ac:dyDescent="0.45">
      <c r="G124" s="124"/>
      <c r="H124" s="73"/>
      <c r="I124" s="73"/>
    </row>
    <row r="125" spans="3:9" x14ac:dyDescent="0.45">
      <c r="G125" s="124"/>
      <c r="H125" s="73"/>
      <c r="I125" s="73"/>
    </row>
    <row r="126" spans="3:9" x14ac:dyDescent="0.45">
      <c r="G126" s="124"/>
      <c r="H126" s="73"/>
      <c r="I126" s="73"/>
    </row>
    <row r="127" spans="3:9" x14ac:dyDescent="0.45">
      <c r="G127" s="124"/>
      <c r="H127" s="73"/>
      <c r="I127" s="73"/>
    </row>
    <row r="128" spans="3:9" x14ac:dyDescent="0.45">
      <c r="G128" s="73"/>
      <c r="H128" s="73"/>
      <c r="I128" s="73"/>
    </row>
  </sheetData>
  <mergeCells count="16">
    <mergeCell ref="G37:H37"/>
    <mergeCell ref="H116:I116"/>
    <mergeCell ref="C115:F115"/>
    <mergeCell ref="D37:E37"/>
    <mergeCell ref="H87:I87"/>
    <mergeCell ref="D87:E87"/>
    <mergeCell ref="D38:F38"/>
    <mergeCell ref="G38:I38"/>
    <mergeCell ref="D56:F56"/>
    <mergeCell ref="G56:I56"/>
    <mergeCell ref="C7:E7"/>
    <mergeCell ref="D11:E11"/>
    <mergeCell ref="D10:E10"/>
    <mergeCell ref="C83:E83"/>
    <mergeCell ref="D104:E104"/>
    <mergeCell ref="D28:E28"/>
  </mergeCells>
  <phoneticPr fontId="3" type="noConversion"/>
  <pageMargins left="0.7" right="0.7" top="0.75" bottom="0.75" header="0.3" footer="0.3"/>
  <pageSetup paperSize="9" scale="28" orientation="portrait" verticalDpi="597" r:id="rId1"/>
  <colBreaks count="1" manualBreakCount="1">
    <brk id="16" max="19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0C586-57D2-4346-AF13-C3555722BB86}">
  <dimension ref="C2:X54"/>
  <sheetViews>
    <sheetView showGridLines="0" tabSelected="1" zoomScale="55" zoomScaleNormal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29" sqref="I29"/>
    </sheetView>
  </sheetViews>
  <sheetFormatPr baseColWidth="10" defaultRowHeight="20.25" x14ac:dyDescent="0.45"/>
  <cols>
    <col min="1" max="1" width="2.85546875" style="1" customWidth="1"/>
    <col min="2" max="2" width="2.28515625" style="1" customWidth="1"/>
    <col min="3" max="3" width="24.5703125" style="44" customWidth="1"/>
    <col min="4" max="4" width="20.140625" style="44" bestFit="1" customWidth="1"/>
    <col min="5" max="5" width="25.5703125" style="44" bestFit="1" customWidth="1"/>
    <col min="6" max="6" width="17.7109375" style="44" customWidth="1"/>
    <col min="7" max="7" width="32.85546875" style="44" customWidth="1"/>
    <col min="8" max="8" width="15.85546875" style="1" bestFit="1" customWidth="1"/>
    <col min="9" max="9" width="25.140625" style="1" customWidth="1"/>
    <col min="10" max="10" width="16.140625" style="1" customWidth="1"/>
    <col min="11" max="11" width="51.140625" style="1" customWidth="1"/>
    <col min="12" max="12" width="31" style="1" customWidth="1"/>
    <col min="13" max="13" width="46" style="1" customWidth="1"/>
    <col min="14" max="14" width="19" style="1" bestFit="1" customWidth="1"/>
    <col min="15" max="15" width="14.85546875" style="1" customWidth="1"/>
    <col min="16" max="16" width="40.85546875" style="1" customWidth="1"/>
    <col min="17" max="17" width="19" style="1" bestFit="1" customWidth="1"/>
    <col min="18" max="18" width="19.5703125" style="1" bestFit="1" customWidth="1"/>
    <col min="19" max="19" width="14.5703125" style="1" bestFit="1" customWidth="1"/>
    <col min="20" max="20" width="17.28515625" style="1" bestFit="1" customWidth="1"/>
    <col min="21" max="21" width="22" style="1" customWidth="1"/>
    <col min="22" max="22" width="16.42578125" style="1" customWidth="1"/>
    <col min="23" max="23" width="28.7109375" style="1" bestFit="1" customWidth="1"/>
    <col min="24" max="24" width="36.7109375" style="1" bestFit="1" customWidth="1"/>
    <col min="25" max="25" width="33.42578125" style="1" bestFit="1" customWidth="1"/>
    <col min="26" max="26" width="30.28515625" style="1" bestFit="1" customWidth="1"/>
    <col min="27" max="27" width="30.7109375" style="1" bestFit="1" customWidth="1"/>
    <col min="28" max="28" width="15.7109375" style="1" bestFit="1" customWidth="1"/>
    <col min="29" max="29" width="18.28515625" style="1" bestFit="1" customWidth="1"/>
    <col min="30" max="30" width="17.85546875" style="1" bestFit="1" customWidth="1"/>
    <col min="31" max="31" width="19.5703125" style="1" bestFit="1" customWidth="1"/>
    <col min="32" max="32" width="27.85546875" style="1" bestFit="1" customWidth="1"/>
    <col min="33" max="33" width="14.42578125" style="1" bestFit="1" customWidth="1"/>
    <col min="34" max="16384" width="11.42578125" style="1"/>
  </cols>
  <sheetData>
    <row r="2" spans="3:24" ht="92.25" customHeight="1" x14ac:dyDescent="0.6">
      <c r="C2" s="75" t="s">
        <v>117</v>
      </c>
    </row>
    <row r="4" spans="3:24" x14ac:dyDescent="0.45">
      <c r="C4" s="44" t="str">
        <f>Pasajeros!C4</f>
        <v>Fecha de validación: 14 Ene. 2025</v>
      </c>
    </row>
    <row r="5" spans="3:24" x14ac:dyDescent="0.45">
      <c r="C5" s="44" t="str">
        <f>Pasajeros!C5</f>
        <v>Fecha de actualización: 14 Ene. 2025</v>
      </c>
    </row>
    <row r="6" spans="3:24" x14ac:dyDescent="0.45">
      <c r="V6" s="3" t="s">
        <v>19</v>
      </c>
      <c r="W6" s="3" t="s">
        <v>20</v>
      </c>
      <c r="X6" s="3"/>
    </row>
    <row r="7" spans="3:24" ht="28.5" customHeight="1" x14ac:dyDescent="0.55000000000000004">
      <c r="C7" s="172" t="s">
        <v>75</v>
      </c>
      <c r="D7" s="172"/>
      <c r="E7" s="172"/>
      <c r="F7" s="172"/>
    </row>
    <row r="8" spans="3:24" x14ac:dyDescent="0.45">
      <c r="C8" s="71" t="s">
        <v>76</v>
      </c>
    </row>
    <row r="9" spans="3:24" x14ac:dyDescent="0.45">
      <c r="C9" s="44" t="s">
        <v>119</v>
      </c>
    </row>
    <row r="10" spans="3:24" x14ac:dyDescent="0.45">
      <c r="D10" s="174" t="s">
        <v>79</v>
      </c>
      <c r="E10" s="174"/>
    </row>
    <row r="11" spans="3:24" x14ac:dyDescent="0.45">
      <c r="C11" s="130" t="s">
        <v>0</v>
      </c>
      <c r="D11" s="131" t="s">
        <v>78</v>
      </c>
      <c r="E11" s="131" t="s">
        <v>77</v>
      </c>
      <c r="F11" s="131" t="s">
        <v>12</v>
      </c>
    </row>
    <row r="12" spans="3:24" x14ac:dyDescent="0.45">
      <c r="C12" s="79" t="s">
        <v>40</v>
      </c>
      <c r="D12" s="86">
        <v>25800802.800000001</v>
      </c>
      <c r="E12" s="86">
        <v>7986497.7999999998</v>
      </c>
      <c r="F12" s="81">
        <v>33787300.600000001</v>
      </c>
    </row>
    <row r="13" spans="3:24" x14ac:dyDescent="0.45">
      <c r="C13" s="83" t="s">
        <v>41</v>
      </c>
      <c r="D13" s="84">
        <v>24904257.390000001</v>
      </c>
      <c r="E13" s="84">
        <v>7956741.6099999994</v>
      </c>
      <c r="F13" s="151">
        <v>32860999</v>
      </c>
    </row>
    <row r="14" spans="3:24" x14ac:dyDescent="0.45">
      <c r="C14" s="79" t="s">
        <v>29</v>
      </c>
      <c r="D14" s="86">
        <v>29215588.690000001</v>
      </c>
      <c r="E14" s="86">
        <v>8993584.6900000013</v>
      </c>
      <c r="F14" s="81">
        <v>38209173.380000003</v>
      </c>
    </row>
    <row r="15" spans="3:24" x14ac:dyDescent="0.45">
      <c r="C15" s="83" t="s">
        <v>1</v>
      </c>
      <c r="D15" s="84">
        <v>29571382.599999998</v>
      </c>
      <c r="E15" s="84">
        <v>8931557.3599999994</v>
      </c>
      <c r="F15" s="151">
        <v>38502939.960000008</v>
      </c>
    </row>
    <row r="16" spans="3:24" x14ac:dyDescent="0.45">
      <c r="C16" s="79" t="s">
        <v>2</v>
      </c>
      <c r="D16" s="86">
        <v>31076164.900000002</v>
      </c>
      <c r="E16" s="86">
        <v>9057669.5499999989</v>
      </c>
      <c r="F16" s="151">
        <v>40133834.450000003</v>
      </c>
    </row>
    <row r="17" spans="3:7" x14ac:dyDescent="0.45">
      <c r="C17" s="83" t="s">
        <v>3</v>
      </c>
      <c r="D17" s="84">
        <v>30234051.600000001</v>
      </c>
      <c r="E17" s="84">
        <v>9359616.7599999998</v>
      </c>
      <c r="F17" s="151">
        <v>39593668.359999992</v>
      </c>
    </row>
    <row r="18" spans="3:7" x14ac:dyDescent="0.45">
      <c r="C18" s="79" t="s">
        <v>4</v>
      </c>
      <c r="D18" s="86">
        <v>29888176.099999998</v>
      </c>
      <c r="E18" s="86">
        <v>8643410.1800000016</v>
      </c>
      <c r="F18" s="81">
        <v>38531586.280000001</v>
      </c>
    </row>
    <row r="19" spans="3:7" x14ac:dyDescent="0.45">
      <c r="C19" s="83" t="s">
        <v>5</v>
      </c>
      <c r="D19" s="84">
        <v>30841313.499999996</v>
      </c>
      <c r="E19" s="84">
        <v>8333030.6700000009</v>
      </c>
      <c r="F19" s="151">
        <v>39174344.170000002</v>
      </c>
    </row>
    <row r="20" spans="3:7" x14ac:dyDescent="0.45">
      <c r="C20" s="79" t="s">
        <v>6</v>
      </c>
      <c r="D20" s="86">
        <v>27338722.68</v>
      </c>
      <c r="E20" s="86">
        <v>8657247.3600000013</v>
      </c>
      <c r="F20" s="81">
        <v>35995970.039999999</v>
      </c>
    </row>
    <row r="21" spans="3:7" x14ac:dyDescent="0.45">
      <c r="C21" s="83" t="s">
        <v>18</v>
      </c>
      <c r="D21" s="84">
        <v>28792572.100000001</v>
      </c>
      <c r="E21" s="84">
        <v>10034498.170000002</v>
      </c>
      <c r="F21" s="151">
        <v>38827070.270000011</v>
      </c>
    </row>
    <row r="22" spans="3:7" x14ac:dyDescent="0.45">
      <c r="C22" s="79" t="s">
        <v>24</v>
      </c>
      <c r="D22" s="86">
        <v>28389445.900000002</v>
      </c>
      <c r="E22" s="86">
        <v>9217341.3100000005</v>
      </c>
      <c r="F22" s="81">
        <v>37606787.209999993</v>
      </c>
    </row>
    <row r="23" spans="3:7" x14ac:dyDescent="0.45">
      <c r="C23" s="83" t="s">
        <v>25</v>
      </c>
      <c r="D23" s="84">
        <v>26311774.399999999</v>
      </c>
      <c r="E23" s="84">
        <v>7805717.1000000006</v>
      </c>
      <c r="F23" s="151">
        <v>34117491.5</v>
      </c>
    </row>
    <row r="24" spans="3:7" ht="20.25" customHeight="1" x14ac:dyDescent="0.45">
      <c r="C24" s="128" t="s">
        <v>7</v>
      </c>
      <c r="D24" s="109">
        <f>SUM(D12:D23)</f>
        <v>342364252.65999997</v>
      </c>
      <c r="E24" s="109">
        <f>SUM(E12:E23)</f>
        <v>104976912.55999999</v>
      </c>
      <c r="F24" s="129">
        <f>SUM(F12:F23)</f>
        <v>447341165.21999997</v>
      </c>
    </row>
    <row r="25" spans="3:7" ht="20.25" customHeight="1" x14ac:dyDescent="0.45">
      <c r="D25" s="153">
        <f>D24/1000</f>
        <v>342364.25265999994</v>
      </c>
      <c r="E25" s="153">
        <f t="shared" ref="E25:F25" si="0">E24/1000</f>
        <v>104976.91255999998</v>
      </c>
      <c r="F25" s="153">
        <f t="shared" si="0"/>
        <v>447341.16521999997</v>
      </c>
      <c r="G25" s="154"/>
    </row>
    <row r="26" spans="3:7" ht="20.25" customHeight="1" x14ac:dyDescent="0.45">
      <c r="C26" s="44" t="s">
        <v>44</v>
      </c>
    </row>
    <row r="27" spans="3:7" x14ac:dyDescent="0.45">
      <c r="D27" s="174" t="s">
        <v>79</v>
      </c>
      <c r="E27" s="174"/>
    </row>
    <row r="28" spans="3:7" x14ac:dyDescent="0.45">
      <c r="C28" s="131" t="s">
        <v>46</v>
      </c>
      <c r="D28" s="131" t="s">
        <v>78</v>
      </c>
      <c r="E28" s="131" t="s">
        <v>77</v>
      </c>
      <c r="F28" s="131" t="s">
        <v>12</v>
      </c>
    </row>
    <row r="29" spans="3:7" x14ac:dyDescent="0.45">
      <c r="C29" s="79">
        <v>2022</v>
      </c>
      <c r="D29" s="86">
        <v>0</v>
      </c>
      <c r="E29" s="86">
        <v>5188</v>
      </c>
      <c r="F29" s="81">
        <f>E29+D29</f>
        <v>5188</v>
      </c>
    </row>
    <row r="30" spans="3:7" x14ac:dyDescent="0.45">
      <c r="C30" s="79">
        <v>2023</v>
      </c>
      <c r="D30" s="86">
        <v>140993640</v>
      </c>
      <c r="E30" s="86">
        <v>45326190.000000007</v>
      </c>
      <c r="F30" s="81">
        <v>186319830</v>
      </c>
    </row>
    <row r="31" spans="3:7" x14ac:dyDescent="0.45">
      <c r="C31" s="83">
        <v>2024</v>
      </c>
      <c r="D31" s="84">
        <f>D24</f>
        <v>342364252.65999997</v>
      </c>
      <c r="E31" s="84">
        <f t="shared" ref="E31" si="1">E24</f>
        <v>104976912.55999999</v>
      </c>
      <c r="F31" s="85">
        <f>E31+D31</f>
        <v>447341165.21999997</v>
      </c>
    </row>
    <row r="32" spans="3:7" x14ac:dyDescent="0.45">
      <c r="C32" s="88" t="s">
        <v>45</v>
      </c>
      <c r="D32" s="89">
        <f>SUM(D29:D31)</f>
        <v>483357892.65999997</v>
      </c>
      <c r="E32" s="89">
        <f t="shared" ref="E32" si="2">SUM(E29:E31)</f>
        <v>150308290.56</v>
      </c>
      <c r="F32" s="90">
        <f>SUM(F29:F31)</f>
        <v>633666183.22000003</v>
      </c>
    </row>
    <row r="33" spans="3:9" x14ac:dyDescent="0.45">
      <c r="F33" s="155">
        <f t="shared" ref="F33" si="3">F32/1000</f>
        <v>633666.18322000001</v>
      </c>
    </row>
    <row r="35" spans="3:9" s="20" customFormat="1" ht="17.25" x14ac:dyDescent="0.4">
      <c r="C35" s="70" t="s">
        <v>82</v>
      </c>
      <c r="D35" s="156"/>
      <c r="E35" s="156"/>
      <c r="F35" s="156"/>
      <c r="G35" s="156"/>
    </row>
    <row r="36" spans="3:9" s="20" customFormat="1" ht="17.25" x14ac:dyDescent="0.4">
      <c r="C36" s="70" t="s">
        <v>88</v>
      </c>
      <c r="D36" s="156"/>
      <c r="E36" s="156"/>
      <c r="F36" s="156"/>
      <c r="G36" s="156"/>
    </row>
    <row r="37" spans="3:9" s="20" customFormat="1" ht="17.25" x14ac:dyDescent="0.4">
      <c r="C37" s="70" t="s">
        <v>102</v>
      </c>
      <c r="D37" s="156"/>
      <c r="E37" s="156"/>
      <c r="F37" s="156"/>
      <c r="G37" s="156"/>
    </row>
    <row r="38" spans="3:9" s="20" customFormat="1" ht="17.25" x14ac:dyDescent="0.4">
      <c r="C38" s="70"/>
      <c r="D38" s="156"/>
      <c r="E38" s="156"/>
      <c r="F38" s="156"/>
      <c r="G38" s="156"/>
    </row>
    <row r="39" spans="3:9" x14ac:dyDescent="0.45">
      <c r="C39" s="110"/>
    </row>
    <row r="40" spans="3:9" x14ac:dyDescent="0.45">
      <c r="C40" s="71" t="s">
        <v>141</v>
      </c>
    </row>
    <row r="41" spans="3:9" x14ac:dyDescent="0.45">
      <c r="C41" s="165" t="s">
        <v>28</v>
      </c>
      <c r="D41" s="165"/>
      <c r="E41" s="165"/>
      <c r="F41" s="165"/>
    </row>
    <row r="42" spans="3:9" x14ac:dyDescent="0.45">
      <c r="H42" s="185"/>
      <c r="I42" s="185"/>
    </row>
    <row r="43" spans="3:9" x14ac:dyDescent="0.45">
      <c r="G43" s="124"/>
      <c r="H43" s="7"/>
      <c r="I43" s="7"/>
    </row>
    <row r="44" spans="3:9" x14ac:dyDescent="0.45">
      <c r="G44" s="124"/>
      <c r="H44" s="7"/>
      <c r="I44" s="7"/>
    </row>
    <row r="45" spans="3:9" x14ac:dyDescent="0.45">
      <c r="G45" s="124"/>
      <c r="H45" s="7"/>
      <c r="I45" s="7"/>
    </row>
    <row r="46" spans="3:9" x14ac:dyDescent="0.45">
      <c r="G46" s="124"/>
      <c r="H46" s="7"/>
      <c r="I46" s="7"/>
    </row>
    <row r="47" spans="3:9" x14ac:dyDescent="0.45">
      <c r="G47" s="124"/>
      <c r="H47" s="7"/>
      <c r="I47" s="7"/>
    </row>
    <row r="48" spans="3:9" x14ac:dyDescent="0.45">
      <c r="G48" s="124"/>
      <c r="H48" s="7"/>
      <c r="I48" s="7"/>
    </row>
    <row r="49" spans="7:9" x14ac:dyDescent="0.45">
      <c r="G49" s="124"/>
      <c r="H49" s="7"/>
      <c r="I49" s="7"/>
    </row>
    <row r="50" spans="7:9" x14ac:dyDescent="0.45">
      <c r="G50" s="124"/>
      <c r="H50" s="7"/>
      <c r="I50" s="7"/>
    </row>
    <row r="51" spans="7:9" x14ac:dyDescent="0.45">
      <c r="G51" s="124"/>
      <c r="H51" s="7"/>
      <c r="I51" s="7"/>
    </row>
    <row r="52" spans="7:9" x14ac:dyDescent="0.45">
      <c r="G52" s="124"/>
      <c r="H52" s="7"/>
      <c r="I52" s="7"/>
    </row>
    <row r="53" spans="7:9" x14ac:dyDescent="0.45">
      <c r="G53" s="124"/>
      <c r="H53" s="7"/>
      <c r="I53" s="7"/>
    </row>
    <row r="54" spans="7:9" x14ac:dyDescent="0.45">
      <c r="G54" s="73"/>
      <c r="H54" s="7"/>
      <c r="I54" s="7"/>
    </row>
  </sheetData>
  <mergeCells count="5">
    <mergeCell ref="H42:I42"/>
    <mergeCell ref="D10:E10"/>
    <mergeCell ref="D27:E27"/>
    <mergeCell ref="C41:F41"/>
    <mergeCell ref="C7:F7"/>
  </mergeCells>
  <pageMargins left="0.7" right="0.7" top="0.75" bottom="0.75" header="0.3" footer="0.3"/>
  <pageSetup paperSize="9" scale="28" orientation="portrait" verticalDpi="597" r:id="rId1"/>
  <colBreaks count="1" manualBreakCount="1">
    <brk id="16" max="19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56631-F966-4DA5-B799-51148C3CB427}">
  <dimension ref="B3:J15"/>
  <sheetViews>
    <sheetView workbookViewId="0">
      <selection activeCell="G28" sqref="G28"/>
    </sheetView>
  </sheetViews>
  <sheetFormatPr baseColWidth="10" defaultRowHeight="15" x14ac:dyDescent="0.25"/>
  <cols>
    <col min="2" max="2" width="15.42578125" bestFit="1" customWidth="1"/>
    <col min="3" max="3" width="14.5703125" bestFit="1" customWidth="1"/>
    <col min="6" max="6" width="15.42578125" bestFit="1" customWidth="1"/>
    <col min="7" max="7" width="14.5703125" bestFit="1" customWidth="1"/>
    <col min="10" max="10" width="33.140625" bestFit="1" customWidth="1"/>
  </cols>
  <sheetData>
    <row r="3" spans="2:10" ht="21.75" x14ac:dyDescent="0.4">
      <c r="B3" s="187" t="s">
        <v>9</v>
      </c>
      <c r="C3" s="187"/>
      <c r="D3" s="187"/>
      <c r="E3" s="33"/>
      <c r="F3" s="187" t="s">
        <v>8</v>
      </c>
      <c r="G3" s="187"/>
      <c r="H3" s="187"/>
      <c r="I3" s="8"/>
      <c r="J3" s="34" t="s">
        <v>94</v>
      </c>
    </row>
    <row r="6" spans="2:10" ht="21.75" x14ac:dyDescent="0.25">
      <c r="B6" s="186" t="s">
        <v>105</v>
      </c>
      <c r="C6" s="186"/>
      <c r="D6" s="186"/>
      <c r="F6" s="186" t="s">
        <v>105</v>
      </c>
      <c r="G6" s="186"/>
      <c r="H6" s="186"/>
      <c r="J6" s="35" t="s">
        <v>107</v>
      </c>
    </row>
    <row r="7" spans="2:10" ht="21.75" x14ac:dyDescent="0.25">
      <c r="B7" s="36" t="s">
        <v>91</v>
      </c>
      <c r="C7" s="188" t="e">
        <f>#REF!-Operaciones!F24</f>
        <v>#REF!</v>
      </c>
      <c r="D7" s="188"/>
      <c r="F7" s="36" t="s">
        <v>91</v>
      </c>
      <c r="G7" s="188" t="e">
        <f>#REF!-Pasajeros!$F$25</f>
        <v>#REF!</v>
      </c>
      <c r="H7" s="188"/>
      <c r="J7" s="42" t="e" cm="1">
        <f t="array" ref="J7">#REF!-Carga!F24</f>
        <v>#REF!</v>
      </c>
    </row>
    <row r="8" spans="2:10" ht="21.75" x14ac:dyDescent="0.25">
      <c r="B8" s="37" t="s">
        <v>92</v>
      </c>
      <c r="C8" s="189" t="e">
        <f>#REF!-Operaciones!F80</f>
        <v>#REF!</v>
      </c>
      <c r="D8" s="189"/>
      <c r="F8" s="37" t="s">
        <v>92</v>
      </c>
      <c r="G8" s="189" t="e">
        <f>#REF!-Pasajeros!$F$101</f>
        <v>#REF!</v>
      </c>
      <c r="H8" s="189"/>
      <c r="J8" s="43"/>
    </row>
    <row r="9" spans="2:10" ht="21.75" x14ac:dyDescent="0.25">
      <c r="B9" s="36" t="s">
        <v>93</v>
      </c>
      <c r="C9" s="188" t="e">
        <f>#REF!-Operaciones!F107</f>
        <v>#REF!</v>
      </c>
      <c r="D9" s="188"/>
    </row>
    <row r="12" spans="2:10" ht="21.75" x14ac:dyDescent="0.25">
      <c r="B12" s="186" t="s">
        <v>106</v>
      </c>
      <c r="C12" s="186"/>
      <c r="D12" s="186"/>
      <c r="F12" s="186" t="s">
        <v>106</v>
      </c>
      <c r="G12" s="186"/>
      <c r="H12" s="186"/>
      <c r="J12" s="35" t="s">
        <v>108</v>
      </c>
    </row>
    <row r="13" spans="2:10" ht="21.75" x14ac:dyDescent="0.25">
      <c r="B13" s="36" t="s">
        <v>91</v>
      </c>
      <c r="C13" s="188" t="e">
        <f>#REF!-Operaciones!F32</f>
        <v>#REF!</v>
      </c>
      <c r="D13" s="188"/>
      <c r="F13" s="36" t="s">
        <v>91</v>
      </c>
      <c r="G13" s="188" t="e">
        <f>#REF!-Pasajeros!$F$33</f>
        <v>#REF!</v>
      </c>
      <c r="H13" s="188"/>
      <c r="J13" s="42" t="e" cm="1">
        <f t="array" ref="J13">#REF!-Carga!F32</f>
        <v>#REF!</v>
      </c>
    </row>
    <row r="14" spans="2:10" ht="21.75" x14ac:dyDescent="0.25">
      <c r="B14" s="37" t="s">
        <v>92</v>
      </c>
      <c r="C14" s="189" t="e">
        <f>#REF!-Operaciones!F88</f>
        <v>#REF!</v>
      </c>
      <c r="D14" s="189"/>
      <c r="F14" s="37" t="s">
        <v>92</v>
      </c>
      <c r="G14" s="189" t="e">
        <f>#REF!-Pasajeros!$F$109</f>
        <v>#REF!</v>
      </c>
      <c r="H14" s="189"/>
      <c r="J14" s="43"/>
    </row>
    <row r="15" spans="2:10" ht="21.75" x14ac:dyDescent="0.25">
      <c r="B15" s="36" t="s">
        <v>93</v>
      </c>
      <c r="C15" s="188" t="e">
        <f>#REF!-Operaciones!F115</f>
        <v>#REF!</v>
      </c>
      <c r="D15" s="188"/>
    </row>
  </sheetData>
  <mergeCells count="16">
    <mergeCell ref="C13:D13"/>
    <mergeCell ref="C14:D14"/>
    <mergeCell ref="C15:D15"/>
    <mergeCell ref="G7:H7"/>
    <mergeCell ref="G8:H8"/>
    <mergeCell ref="G13:H13"/>
    <mergeCell ref="G14:H14"/>
    <mergeCell ref="B6:D6"/>
    <mergeCell ref="B12:D12"/>
    <mergeCell ref="B3:D3"/>
    <mergeCell ref="F3:H3"/>
    <mergeCell ref="F6:H6"/>
    <mergeCell ref="F12:H12"/>
    <mergeCell ref="C7:D7"/>
    <mergeCell ref="C8:D8"/>
    <mergeCell ref="C9:D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603D9-A79C-4C61-A939-8CD0FD490C69}">
  <dimension ref="B2:X97"/>
  <sheetViews>
    <sheetView topLeftCell="B40" zoomScale="85" zoomScaleNormal="85" workbookViewId="0">
      <selection activeCell="B74" sqref="B74"/>
    </sheetView>
  </sheetViews>
  <sheetFormatPr baseColWidth="10" defaultColWidth="23.85546875" defaultRowHeight="15" x14ac:dyDescent="0.3"/>
  <cols>
    <col min="1" max="1" width="4.140625" style="20" customWidth="1"/>
    <col min="2" max="2" width="8.140625" style="20" bestFit="1" customWidth="1"/>
    <col min="3" max="3" width="27.7109375" style="20" customWidth="1"/>
    <col min="4" max="4" width="14.42578125" style="20" bestFit="1" customWidth="1"/>
    <col min="5" max="5" width="20.5703125" style="20" bestFit="1" customWidth="1"/>
    <col min="6" max="6" width="19" style="20" customWidth="1"/>
    <col min="7" max="7" width="15.5703125" style="20" bestFit="1" customWidth="1"/>
    <col min="8" max="8" width="7.5703125" style="20" customWidth="1"/>
    <col min="9" max="9" width="6" style="20" bestFit="1" customWidth="1"/>
    <col min="10" max="10" width="15.5703125" style="20" bestFit="1" customWidth="1"/>
    <col min="11" max="11" width="14.42578125" style="20" bestFit="1" customWidth="1"/>
    <col min="12" max="12" width="20.5703125" style="20" bestFit="1" customWidth="1"/>
    <col min="13" max="13" width="11.7109375" style="20" bestFit="1" customWidth="1"/>
    <col min="14" max="14" width="15.5703125" style="20" bestFit="1" customWidth="1"/>
    <col min="15" max="15" width="23.85546875" style="20"/>
    <col min="16" max="16" width="6.28515625" style="20" bestFit="1" customWidth="1"/>
    <col min="17" max="17" width="9" style="20" bestFit="1" customWidth="1"/>
    <col min="18" max="18" width="9.140625" style="20" bestFit="1" customWidth="1"/>
    <col min="19" max="19" width="10.140625" style="38" bestFit="1" customWidth="1"/>
    <col min="20" max="20" width="23.85546875" style="20"/>
    <col min="21" max="21" width="6.28515625" style="20" bestFit="1" customWidth="1"/>
    <col min="22" max="23" width="8.7109375" style="20" bestFit="1" customWidth="1"/>
    <col min="24" max="24" width="9.7109375" style="20" bestFit="1" customWidth="1"/>
    <col min="25" max="16384" width="23.85546875" style="20"/>
  </cols>
  <sheetData>
    <row r="2" spans="2:24" x14ac:dyDescent="0.3">
      <c r="C2" s="20" t="s">
        <v>8</v>
      </c>
      <c r="J2" s="20" t="s">
        <v>9</v>
      </c>
      <c r="P2" s="193" t="s">
        <v>8</v>
      </c>
      <c r="Q2" s="193"/>
      <c r="R2" s="193"/>
      <c r="S2" s="193"/>
      <c r="U2" s="193" t="s">
        <v>9</v>
      </c>
      <c r="V2" s="193"/>
      <c r="W2" s="193"/>
      <c r="X2" s="193"/>
    </row>
    <row r="3" spans="2:24" x14ac:dyDescent="0.3">
      <c r="X3" s="38"/>
    </row>
    <row r="4" spans="2:24" ht="30" x14ac:dyDescent="0.3">
      <c r="B4" s="9" t="s">
        <v>46</v>
      </c>
      <c r="C4" s="9" t="s">
        <v>0</v>
      </c>
      <c r="D4" s="9" t="s">
        <v>10</v>
      </c>
      <c r="E4" s="9" t="s">
        <v>11</v>
      </c>
      <c r="F4" s="9" t="s">
        <v>12</v>
      </c>
      <c r="G4" s="9" t="s">
        <v>53</v>
      </c>
      <c r="I4" s="9" t="s">
        <v>46</v>
      </c>
      <c r="J4" s="9" t="s">
        <v>0</v>
      </c>
      <c r="K4" s="9" t="s">
        <v>10</v>
      </c>
      <c r="L4" s="9" t="s">
        <v>11</v>
      </c>
      <c r="M4" s="9" t="s">
        <v>12</v>
      </c>
      <c r="N4" s="9" t="s">
        <v>53</v>
      </c>
      <c r="P4" s="9" t="s">
        <v>0</v>
      </c>
      <c r="Q4" s="9">
        <v>2022</v>
      </c>
      <c r="R4" s="9">
        <v>2023</v>
      </c>
      <c r="S4" s="9" t="s">
        <v>98</v>
      </c>
      <c r="U4" s="9" t="s">
        <v>0</v>
      </c>
      <c r="V4" s="9">
        <v>2022</v>
      </c>
      <c r="W4" s="9">
        <v>2023</v>
      </c>
      <c r="X4" s="9" t="s">
        <v>98</v>
      </c>
    </row>
    <row r="5" spans="2:24" x14ac:dyDescent="0.3">
      <c r="B5" s="194">
        <v>2022</v>
      </c>
      <c r="C5" s="10" t="s">
        <v>70</v>
      </c>
      <c r="D5" s="11">
        <v>14024</v>
      </c>
      <c r="E5" s="12">
        <v>201</v>
      </c>
      <c r="F5" s="13">
        <v>14225</v>
      </c>
      <c r="G5" s="13">
        <v>14225</v>
      </c>
      <c r="I5" s="194">
        <v>2022</v>
      </c>
      <c r="J5" s="10" t="s">
        <v>70</v>
      </c>
      <c r="K5" s="11">
        <v>135</v>
      </c>
      <c r="L5" s="12">
        <v>3</v>
      </c>
      <c r="M5" s="13">
        <f>L5+K5</f>
        <v>138</v>
      </c>
      <c r="N5" s="13">
        <f>M5</f>
        <v>138</v>
      </c>
      <c r="P5" s="10" t="s">
        <v>42</v>
      </c>
      <c r="Q5" s="11"/>
      <c r="R5" s="11">
        <v>186572</v>
      </c>
      <c r="S5" s="39"/>
      <c r="U5" s="10" t="s">
        <v>42</v>
      </c>
      <c r="V5" s="11"/>
      <c r="W5" s="11">
        <v>1856</v>
      </c>
      <c r="X5" s="39"/>
    </row>
    <row r="6" spans="2:24" x14ac:dyDescent="0.3">
      <c r="B6" s="194"/>
      <c r="C6" s="14" t="s">
        <v>31</v>
      </c>
      <c r="D6" s="15">
        <v>35204</v>
      </c>
      <c r="E6" s="16">
        <v>389</v>
      </c>
      <c r="F6" s="17">
        <v>35593</v>
      </c>
      <c r="G6" s="17">
        <f>G5+F6</f>
        <v>49818</v>
      </c>
      <c r="I6" s="194"/>
      <c r="J6" s="14" t="s">
        <v>31</v>
      </c>
      <c r="K6" s="15">
        <v>352</v>
      </c>
      <c r="L6" s="16">
        <v>4</v>
      </c>
      <c r="M6" s="17">
        <f>L6+K6</f>
        <v>356</v>
      </c>
      <c r="N6" s="17">
        <f>M6+N5</f>
        <v>494</v>
      </c>
      <c r="P6" s="14" t="s">
        <v>43</v>
      </c>
      <c r="Q6" s="15"/>
      <c r="R6" s="15">
        <v>165315</v>
      </c>
      <c r="S6" s="40"/>
      <c r="U6" s="14" t="s">
        <v>43</v>
      </c>
      <c r="V6" s="15"/>
      <c r="W6" s="15">
        <v>1650</v>
      </c>
      <c r="X6" s="40"/>
    </row>
    <row r="7" spans="2:24" x14ac:dyDescent="0.3">
      <c r="B7" s="194"/>
      <c r="C7" s="10" t="s">
        <v>32</v>
      </c>
      <c r="D7" s="11">
        <v>35891</v>
      </c>
      <c r="E7" s="12">
        <v>514</v>
      </c>
      <c r="F7" s="13">
        <v>36405</v>
      </c>
      <c r="G7" s="13">
        <f t="shared" ref="G7:G17" si="0">G6+F7</f>
        <v>86223</v>
      </c>
      <c r="I7" s="194"/>
      <c r="J7" s="10" t="s">
        <v>32</v>
      </c>
      <c r="K7" s="11">
        <v>365</v>
      </c>
      <c r="L7" s="12">
        <v>6</v>
      </c>
      <c r="M7" s="13">
        <f t="shared" ref="M7:M17" si="1">L7+K7</f>
        <v>371</v>
      </c>
      <c r="N7" s="13">
        <f t="shared" ref="N7:N18" si="2">M7+N6</f>
        <v>865</v>
      </c>
      <c r="P7" s="10" t="s">
        <v>30</v>
      </c>
      <c r="Q7" s="11">
        <v>14225</v>
      </c>
      <c r="R7" s="11">
        <v>196339</v>
      </c>
      <c r="S7" s="39">
        <f>(R7/Q7)-1</f>
        <v>12.802390158172232</v>
      </c>
      <c r="U7" s="10" t="s">
        <v>30</v>
      </c>
      <c r="V7" s="11">
        <v>138</v>
      </c>
      <c r="W7" s="11">
        <v>1840</v>
      </c>
      <c r="X7" s="39">
        <f>(W7/V7)-1</f>
        <v>12.333333333333334</v>
      </c>
    </row>
    <row r="8" spans="2:24" x14ac:dyDescent="0.3">
      <c r="B8" s="194"/>
      <c r="C8" s="14" t="s">
        <v>33</v>
      </c>
      <c r="D8" s="15">
        <v>32899</v>
      </c>
      <c r="E8" s="16">
        <v>455</v>
      </c>
      <c r="F8" s="17">
        <v>33354</v>
      </c>
      <c r="G8" s="17">
        <f t="shared" si="0"/>
        <v>119577</v>
      </c>
      <c r="I8" s="194"/>
      <c r="J8" s="14" t="s">
        <v>33</v>
      </c>
      <c r="K8" s="15">
        <v>351</v>
      </c>
      <c r="L8" s="16">
        <v>5</v>
      </c>
      <c r="M8" s="17">
        <f t="shared" si="1"/>
        <v>356</v>
      </c>
      <c r="N8" s="17">
        <f t="shared" si="2"/>
        <v>1221</v>
      </c>
      <c r="P8" s="14" t="s">
        <v>31</v>
      </c>
      <c r="Q8" s="15">
        <v>35593</v>
      </c>
      <c r="R8" s="15">
        <v>205008</v>
      </c>
      <c r="S8" s="40">
        <f>(R8/Q8)-1</f>
        <v>4.7597842272356923</v>
      </c>
      <c r="U8" s="14" t="s">
        <v>31</v>
      </c>
      <c r="V8" s="15">
        <v>356</v>
      </c>
      <c r="W8" s="15">
        <v>1710</v>
      </c>
      <c r="X8" s="40">
        <f>(W8/V8)-1</f>
        <v>3.8033707865168536</v>
      </c>
    </row>
    <row r="9" spans="2:24" x14ac:dyDescent="0.3">
      <c r="B9" s="194"/>
      <c r="C9" s="10" t="s">
        <v>34</v>
      </c>
      <c r="D9" s="11">
        <v>35856</v>
      </c>
      <c r="E9" s="12">
        <v>424</v>
      </c>
      <c r="F9" s="13">
        <v>36280</v>
      </c>
      <c r="G9" s="13">
        <f t="shared" si="0"/>
        <v>155857</v>
      </c>
      <c r="I9" s="194"/>
      <c r="J9" s="10" t="s">
        <v>34</v>
      </c>
      <c r="K9" s="11">
        <v>334</v>
      </c>
      <c r="L9" s="12">
        <v>4</v>
      </c>
      <c r="M9" s="13">
        <f t="shared" si="1"/>
        <v>338</v>
      </c>
      <c r="N9" s="13">
        <f t="shared" si="2"/>
        <v>1559</v>
      </c>
      <c r="P9" s="10" t="s">
        <v>32</v>
      </c>
      <c r="Q9" s="11">
        <v>36405</v>
      </c>
      <c r="R9" s="11">
        <f>F19</f>
        <v>218322</v>
      </c>
      <c r="S9" s="40">
        <f>(R9/Q9)-1</f>
        <v>4.997033374536465</v>
      </c>
      <c r="U9" s="10" t="s">
        <v>32</v>
      </c>
      <c r="V9" s="11">
        <v>371</v>
      </c>
      <c r="W9" s="11">
        <f>M19</f>
        <v>1851</v>
      </c>
      <c r="X9" s="39">
        <f>(W9/V9)-1</f>
        <v>3.9892183288409706</v>
      </c>
    </row>
    <row r="10" spans="2:24" x14ac:dyDescent="0.3">
      <c r="B10" s="194"/>
      <c r="C10" s="14" t="s">
        <v>35</v>
      </c>
      <c r="D10" s="15">
        <v>51667</v>
      </c>
      <c r="E10" s="15">
        <v>1913</v>
      </c>
      <c r="F10" s="17">
        <v>53580</v>
      </c>
      <c r="G10" s="17">
        <f t="shared" si="0"/>
        <v>209437</v>
      </c>
      <c r="I10" s="194"/>
      <c r="J10" s="14" t="s">
        <v>35</v>
      </c>
      <c r="K10" s="15">
        <v>597</v>
      </c>
      <c r="L10" s="15">
        <v>23</v>
      </c>
      <c r="M10" s="17">
        <f t="shared" si="1"/>
        <v>620</v>
      </c>
      <c r="N10" s="17">
        <f t="shared" si="2"/>
        <v>2179</v>
      </c>
      <c r="P10" s="14" t="s">
        <v>33</v>
      </c>
      <c r="Q10" s="15">
        <v>33354</v>
      </c>
      <c r="R10" s="15"/>
      <c r="S10" s="40"/>
      <c r="U10" s="14" t="s">
        <v>33</v>
      </c>
      <c r="V10" s="15">
        <v>356</v>
      </c>
      <c r="W10" s="15"/>
      <c r="X10" s="40"/>
    </row>
    <row r="11" spans="2:24" x14ac:dyDescent="0.3">
      <c r="B11" s="194"/>
      <c r="C11" s="10" t="s">
        <v>36</v>
      </c>
      <c r="D11" s="11">
        <v>99725</v>
      </c>
      <c r="E11" s="11">
        <v>2796</v>
      </c>
      <c r="F11" s="13">
        <v>102521</v>
      </c>
      <c r="G11" s="13">
        <f t="shared" si="0"/>
        <v>311958</v>
      </c>
      <c r="I11" s="194"/>
      <c r="J11" s="10" t="s">
        <v>36</v>
      </c>
      <c r="K11" s="11">
        <v>1296</v>
      </c>
      <c r="L11" s="11">
        <v>31</v>
      </c>
      <c r="M11" s="13">
        <f t="shared" si="1"/>
        <v>1327</v>
      </c>
      <c r="N11" s="13">
        <f t="shared" si="2"/>
        <v>3506</v>
      </c>
      <c r="P11" s="10" t="s">
        <v>34</v>
      </c>
      <c r="Q11" s="11">
        <v>36280</v>
      </c>
      <c r="R11" s="11"/>
      <c r="S11" s="39"/>
      <c r="U11" s="10" t="s">
        <v>34</v>
      </c>
      <c r="V11" s="11">
        <v>338</v>
      </c>
      <c r="W11" s="11"/>
      <c r="X11" s="39"/>
    </row>
    <row r="12" spans="2:24" x14ac:dyDescent="0.3">
      <c r="B12" s="194"/>
      <c r="C12" s="14" t="s">
        <v>37</v>
      </c>
      <c r="D12" s="15">
        <v>176584</v>
      </c>
      <c r="E12" s="15">
        <v>9033</v>
      </c>
      <c r="F12" s="17">
        <v>185617</v>
      </c>
      <c r="G12" s="17">
        <f t="shared" si="0"/>
        <v>497575</v>
      </c>
      <c r="I12" s="194"/>
      <c r="J12" s="14" t="s">
        <v>37</v>
      </c>
      <c r="K12" s="15">
        <v>1780</v>
      </c>
      <c r="L12" s="15">
        <v>86</v>
      </c>
      <c r="M12" s="17">
        <f t="shared" si="1"/>
        <v>1866</v>
      </c>
      <c r="N12" s="17">
        <f t="shared" si="2"/>
        <v>5372</v>
      </c>
      <c r="P12" s="14" t="s">
        <v>35</v>
      </c>
      <c r="Q12" s="15">
        <v>53580</v>
      </c>
      <c r="R12" s="15"/>
      <c r="S12" s="40"/>
      <c r="U12" s="14" t="s">
        <v>35</v>
      </c>
      <c r="V12" s="15">
        <v>620</v>
      </c>
      <c r="W12" s="15"/>
      <c r="X12" s="40"/>
    </row>
    <row r="13" spans="2:24" x14ac:dyDescent="0.3">
      <c r="B13" s="194"/>
      <c r="C13" s="10" t="s">
        <v>38</v>
      </c>
      <c r="D13" s="11">
        <v>194277</v>
      </c>
      <c r="E13" s="11">
        <v>8817</v>
      </c>
      <c r="F13" s="13">
        <v>203094</v>
      </c>
      <c r="G13" s="13">
        <f t="shared" si="0"/>
        <v>700669</v>
      </c>
      <c r="I13" s="194"/>
      <c r="J13" s="10" t="s">
        <v>38</v>
      </c>
      <c r="K13" s="11">
        <v>1698</v>
      </c>
      <c r="L13" s="11">
        <v>86</v>
      </c>
      <c r="M13" s="13">
        <f t="shared" si="1"/>
        <v>1784</v>
      </c>
      <c r="N13" s="13">
        <f t="shared" si="2"/>
        <v>7156</v>
      </c>
      <c r="P13" s="10" t="s">
        <v>36</v>
      </c>
      <c r="Q13" s="11">
        <v>102521</v>
      </c>
      <c r="R13" s="11"/>
      <c r="S13" s="39"/>
      <c r="U13" s="10" t="s">
        <v>36</v>
      </c>
      <c r="V13" s="11">
        <v>1327</v>
      </c>
      <c r="W13" s="11"/>
      <c r="X13" s="39"/>
    </row>
    <row r="14" spans="2:24" x14ac:dyDescent="0.3">
      <c r="B14" s="194"/>
      <c r="C14" s="14" t="s">
        <v>39</v>
      </c>
      <c r="D14" s="15">
        <v>199919</v>
      </c>
      <c r="E14" s="15">
        <v>11827</v>
      </c>
      <c r="F14" s="17">
        <v>211746</v>
      </c>
      <c r="G14" s="17">
        <f t="shared" si="0"/>
        <v>912415</v>
      </c>
      <c r="I14" s="194"/>
      <c r="J14" s="14" t="s">
        <v>39</v>
      </c>
      <c r="K14" s="15">
        <v>1713</v>
      </c>
      <c r="L14" s="15">
        <v>127</v>
      </c>
      <c r="M14" s="17">
        <f t="shared" si="1"/>
        <v>1840</v>
      </c>
      <c r="N14" s="17">
        <f t="shared" si="2"/>
        <v>8996</v>
      </c>
      <c r="P14" s="14" t="s">
        <v>37</v>
      </c>
      <c r="Q14" s="15">
        <v>185617</v>
      </c>
      <c r="R14" s="15"/>
      <c r="S14" s="40"/>
      <c r="U14" s="14" t="s">
        <v>37</v>
      </c>
      <c r="V14" s="15">
        <v>1866</v>
      </c>
      <c r="W14" s="15"/>
      <c r="X14" s="40"/>
    </row>
    <row r="15" spans="2:24" x14ac:dyDescent="0.3">
      <c r="B15" s="196">
        <v>2023</v>
      </c>
      <c r="C15" s="10" t="s">
        <v>42</v>
      </c>
      <c r="D15" s="11">
        <v>175756</v>
      </c>
      <c r="E15" s="11">
        <v>10816</v>
      </c>
      <c r="F15" s="13">
        <v>186572</v>
      </c>
      <c r="G15" s="13">
        <f t="shared" si="0"/>
        <v>1098987</v>
      </c>
      <c r="I15" s="196">
        <v>2023</v>
      </c>
      <c r="J15" s="10" t="s">
        <v>42</v>
      </c>
      <c r="K15" s="11">
        <v>1722</v>
      </c>
      <c r="L15" s="11">
        <v>134</v>
      </c>
      <c r="M15" s="13">
        <f t="shared" si="1"/>
        <v>1856</v>
      </c>
      <c r="N15" s="13">
        <f t="shared" si="2"/>
        <v>10852</v>
      </c>
      <c r="P15" s="10" t="s">
        <v>38</v>
      </c>
      <c r="Q15" s="11">
        <v>203094</v>
      </c>
      <c r="R15" s="11"/>
      <c r="S15" s="39"/>
      <c r="U15" s="10" t="s">
        <v>38</v>
      </c>
      <c r="V15" s="11">
        <v>1784</v>
      </c>
      <c r="W15" s="11"/>
      <c r="X15" s="39"/>
    </row>
    <row r="16" spans="2:24" x14ac:dyDescent="0.3">
      <c r="B16" s="196"/>
      <c r="C16" s="14" t="s">
        <v>43</v>
      </c>
      <c r="D16" s="15">
        <v>157236</v>
      </c>
      <c r="E16" s="15">
        <v>8079</v>
      </c>
      <c r="F16" s="17">
        <v>165315</v>
      </c>
      <c r="G16" s="17">
        <f t="shared" si="0"/>
        <v>1264302</v>
      </c>
      <c r="I16" s="196"/>
      <c r="J16" s="14" t="s">
        <v>43</v>
      </c>
      <c r="K16" s="15">
        <v>1537</v>
      </c>
      <c r="L16" s="15">
        <v>113</v>
      </c>
      <c r="M16" s="17">
        <v>1650</v>
      </c>
      <c r="N16" s="17">
        <f t="shared" si="2"/>
        <v>12502</v>
      </c>
      <c r="P16" s="14" t="s">
        <v>39</v>
      </c>
      <c r="Q16" s="15">
        <v>211746</v>
      </c>
      <c r="R16" s="15"/>
      <c r="S16" s="40"/>
      <c r="U16" s="14" t="s">
        <v>39</v>
      </c>
      <c r="V16" s="15">
        <v>1840</v>
      </c>
      <c r="W16" s="15"/>
      <c r="X16" s="40"/>
    </row>
    <row r="17" spans="2:17" x14ac:dyDescent="0.3">
      <c r="B17" s="196"/>
      <c r="C17" s="10" t="s">
        <v>30</v>
      </c>
      <c r="D17" s="11">
        <v>186628</v>
      </c>
      <c r="E17" s="11">
        <v>9711</v>
      </c>
      <c r="F17" s="13">
        <f>E17+D17</f>
        <v>196339</v>
      </c>
      <c r="G17" s="13">
        <f t="shared" si="0"/>
        <v>1460641</v>
      </c>
      <c r="I17" s="196"/>
      <c r="J17" s="10" t="s">
        <v>30</v>
      </c>
      <c r="K17" s="11">
        <v>1730</v>
      </c>
      <c r="L17" s="11">
        <v>110</v>
      </c>
      <c r="M17" s="13">
        <f t="shared" si="1"/>
        <v>1840</v>
      </c>
      <c r="N17" s="13">
        <f t="shared" si="2"/>
        <v>14342</v>
      </c>
    </row>
    <row r="18" spans="2:17" x14ac:dyDescent="0.3">
      <c r="B18" s="196"/>
      <c r="C18" s="14" t="s">
        <v>31</v>
      </c>
      <c r="D18" s="15">
        <v>194176</v>
      </c>
      <c r="E18" s="15">
        <v>10832</v>
      </c>
      <c r="F18" s="17">
        <f>E18+D18</f>
        <v>205008</v>
      </c>
      <c r="G18" s="17">
        <f>F18+G17</f>
        <v>1665649</v>
      </c>
      <c r="I18" s="196"/>
      <c r="J18" s="14" t="s">
        <v>31</v>
      </c>
      <c r="K18" s="15">
        <v>1605</v>
      </c>
      <c r="L18" s="15">
        <v>105</v>
      </c>
      <c r="M18" s="17">
        <f>L18+K18</f>
        <v>1710</v>
      </c>
      <c r="N18" s="17">
        <f t="shared" si="2"/>
        <v>16052</v>
      </c>
    </row>
    <row r="19" spans="2:17" x14ac:dyDescent="0.3">
      <c r="B19" s="196"/>
      <c r="C19" s="14" t="s">
        <v>32</v>
      </c>
      <c r="D19" s="15">
        <v>205108</v>
      </c>
      <c r="E19" s="15">
        <v>13214</v>
      </c>
      <c r="F19" s="17">
        <v>218322</v>
      </c>
      <c r="G19" s="17">
        <f>F19+G18</f>
        <v>1883971</v>
      </c>
      <c r="I19" s="196"/>
      <c r="J19" s="14" t="s">
        <v>32</v>
      </c>
      <c r="K19" s="15">
        <v>1681</v>
      </c>
      <c r="L19" s="15">
        <v>170</v>
      </c>
      <c r="M19" s="17">
        <v>1851</v>
      </c>
      <c r="N19" s="17"/>
    </row>
    <row r="20" spans="2:17" x14ac:dyDescent="0.3">
      <c r="B20" s="18"/>
      <c r="C20" s="18" t="s">
        <v>7</v>
      </c>
      <c r="D20" s="19">
        <f>SUM(D5:D19)</f>
        <v>1794950</v>
      </c>
      <c r="E20" s="19">
        <f t="shared" ref="E20:F20" si="3">SUM(E5:E19)</f>
        <v>89021</v>
      </c>
      <c r="F20" s="19">
        <f t="shared" si="3"/>
        <v>1883971</v>
      </c>
      <c r="G20" s="19"/>
      <c r="I20" s="18"/>
      <c r="J20" s="18" t="s">
        <v>7</v>
      </c>
      <c r="K20" s="19">
        <f>SUM(K5:K19)</f>
        <v>16896</v>
      </c>
      <c r="L20" s="19">
        <f t="shared" ref="L20:M20" si="4">SUM(L5:L19)</f>
        <v>1007</v>
      </c>
      <c r="M20" s="19">
        <f t="shared" si="4"/>
        <v>17903</v>
      </c>
      <c r="N20" s="19"/>
      <c r="Q20" s="17"/>
    </row>
    <row r="38" spans="2:14" x14ac:dyDescent="0.3">
      <c r="C38" s="20" t="s">
        <v>9</v>
      </c>
      <c r="J38" s="20" t="s">
        <v>8</v>
      </c>
    </row>
    <row r="40" spans="2:14" ht="30" x14ac:dyDescent="0.3">
      <c r="B40" s="9" t="s">
        <v>46</v>
      </c>
      <c r="C40" s="21" t="s">
        <v>0</v>
      </c>
      <c r="D40" s="22" t="s">
        <v>14</v>
      </c>
      <c r="E40" s="22" t="s">
        <v>15</v>
      </c>
      <c r="F40" s="22" t="s">
        <v>12</v>
      </c>
      <c r="G40" s="9" t="s">
        <v>53</v>
      </c>
      <c r="I40" s="9" t="s">
        <v>46</v>
      </c>
      <c r="J40" s="21" t="s">
        <v>0</v>
      </c>
      <c r="K40" s="22" t="s">
        <v>14</v>
      </c>
      <c r="L40" s="22" t="s">
        <v>15</v>
      </c>
      <c r="M40" s="22" t="s">
        <v>12</v>
      </c>
      <c r="N40" s="9" t="s">
        <v>53</v>
      </c>
    </row>
    <row r="41" spans="2:14" x14ac:dyDescent="0.3">
      <c r="B41" s="194">
        <v>2022</v>
      </c>
      <c r="C41" s="10" t="s">
        <v>30</v>
      </c>
      <c r="D41" s="12">
        <v>9</v>
      </c>
      <c r="E41" s="12">
        <v>9</v>
      </c>
      <c r="F41" s="12">
        <v>18</v>
      </c>
      <c r="G41" s="13">
        <f>F41</f>
        <v>18</v>
      </c>
      <c r="I41" s="194">
        <v>2022</v>
      </c>
      <c r="J41" s="10" t="s">
        <v>30</v>
      </c>
      <c r="K41" s="12">
        <v>15</v>
      </c>
      <c r="L41" s="12">
        <v>16</v>
      </c>
      <c r="M41" s="12">
        <v>31</v>
      </c>
      <c r="N41" s="13">
        <f>M41</f>
        <v>31</v>
      </c>
    </row>
    <row r="42" spans="2:14" x14ac:dyDescent="0.3">
      <c r="B42" s="194"/>
      <c r="C42" s="14" t="s">
        <v>31</v>
      </c>
      <c r="D42" s="16">
        <v>11</v>
      </c>
      <c r="E42" s="16">
        <v>11</v>
      </c>
      <c r="F42" s="23">
        <v>22</v>
      </c>
      <c r="G42" s="17">
        <f>F42+G41</f>
        <v>40</v>
      </c>
      <c r="I42" s="194"/>
      <c r="J42" s="14" t="s">
        <v>31</v>
      </c>
      <c r="K42" s="16">
        <v>14</v>
      </c>
      <c r="L42" s="16">
        <v>29</v>
      </c>
      <c r="M42" s="23">
        <v>43</v>
      </c>
      <c r="N42" s="17">
        <f>M42+N41</f>
        <v>74</v>
      </c>
    </row>
    <row r="43" spans="2:14" x14ac:dyDescent="0.3">
      <c r="B43" s="194"/>
      <c r="C43" s="10" t="s">
        <v>32</v>
      </c>
      <c r="D43" s="12">
        <v>24</v>
      </c>
      <c r="E43" s="12">
        <v>25</v>
      </c>
      <c r="F43" s="12">
        <v>49</v>
      </c>
      <c r="G43" s="13">
        <f t="shared" ref="G43:G53" si="5">F43+G42</f>
        <v>89</v>
      </c>
      <c r="I43" s="194"/>
      <c r="J43" s="10" t="s">
        <v>32</v>
      </c>
      <c r="K43" s="12">
        <v>85</v>
      </c>
      <c r="L43" s="12">
        <v>80</v>
      </c>
      <c r="M43" s="12">
        <v>165</v>
      </c>
      <c r="N43" s="13">
        <f t="shared" ref="N43:N53" si="6">M43+N42</f>
        <v>239</v>
      </c>
    </row>
    <row r="44" spans="2:14" x14ac:dyDescent="0.3">
      <c r="B44" s="194"/>
      <c r="C44" s="14" t="s">
        <v>33</v>
      </c>
      <c r="D44" s="16">
        <v>12</v>
      </c>
      <c r="E44" s="16">
        <v>13</v>
      </c>
      <c r="F44" s="23">
        <v>25</v>
      </c>
      <c r="G44" s="17">
        <f t="shared" si="5"/>
        <v>114</v>
      </c>
      <c r="I44" s="194"/>
      <c r="J44" s="14" t="s">
        <v>33</v>
      </c>
      <c r="K44" s="16">
        <v>29</v>
      </c>
      <c r="L44" s="16">
        <v>38</v>
      </c>
      <c r="M44" s="23">
        <v>67</v>
      </c>
      <c r="N44" s="17">
        <f t="shared" si="6"/>
        <v>306</v>
      </c>
    </row>
    <row r="45" spans="2:14" x14ac:dyDescent="0.3">
      <c r="B45" s="194"/>
      <c r="C45" s="10" t="s">
        <v>34</v>
      </c>
      <c r="D45" s="12">
        <v>14</v>
      </c>
      <c r="E45" s="12">
        <v>12</v>
      </c>
      <c r="F45" s="12">
        <v>26</v>
      </c>
      <c r="G45" s="13">
        <f t="shared" si="5"/>
        <v>140</v>
      </c>
      <c r="I45" s="194"/>
      <c r="J45" s="10" t="s">
        <v>34</v>
      </c>
      <c r="K45" s="12">
        <v>33</v>
      </c>
      <c r="L45" s="12">
        <v>37</v>
      </c>
      <c r="M45" s="12">
        <v>70</v>
      </c>
      <c r="N45" s="13">
        <f t="shared" si="6"/>
        <v>376</v>
      </c>
    </row>
    <row r="46" spans="2:14" x14ac:dyDescent="0.3">
      <c r="B46" s="194"/>
      <c r="C46" s="14" t="s">
        <v>35</v>
      </c>
      <c r="D46" s="16">
        <v>10</v>
      </c>
      <c r="E46" s="16">
        <v>11</v>
      </c>
      <c r="F46" s="16">
        <v>21</v>
      </c>
      <c r="G46" s="17">
        <f t="shared" si="5"/>
        <v>161</v>
      </c>
      <c r="I46" s="194"/>
      <c r="J46" s="14" t="s">
        <v>35</v>
      </c>
      <c r="K46" s="16">
        <v>13</v>
      </c>
      <c r="L46" s="16">
        <v>19</v>
      </c>
      <c r="M46" s="16">
        <v>32</v>
      </c>
      <c r="N46" s="17">
        <f t="shared" si="6"/>
        <v>408</v>
      </c>
    </row>
    <row r="47" spans="2:14" x14ac:dyDescent="0.3">
      <c r="B47" s="194"/>
      <c r="C47" s="10" t="s">
        <v>36</v>
      </c>
      <c r="D47" s="12">
        <v>18</v>
      </c>
      <c r="E47" s="12">
        <v>18</v>
      </c>
      <c r="F47" s="12">
        <v>36</v>
      </c>
      <c r="G47" s="13">
        <f t="shared" si="5"/>
        <v>197</v>
      </c>
      <c r="I47" s="194"/>
      <c r="J47" s="10" t="s">
        <v>36</v>
      </c>
      <c r="K47" s="12">
        <v>43</v>
      </c>
      <c r="L47" s="12">
        <v>39</v>
      </c>
      <c r="M47" s="12">
        <v>82</v>
      </c>
      <c r="N47" s="13">
        <f t="shared" si="6"/>
        <v>490</v>
      </c>
    </row>
    <row r="48" spans="2:14" x14ac:dyDescent="0.3">
      <c r="B48" s="194"/>
      <c r="C48" s="14" t="s">
        <v>37</v>
      </c>
      <c r="D48" s="16">
        <v>35</v>
      </c>
      <c r="E48" s="16">
        <v>36</v>
      </c>
      <c r="F48" s="16">
        <v>71</v>
      </c>
      <c r="G48" s="17">
        <f t="shared" si="5"/>
        <v>268</v>
      </c>
      <c r="I48" s="194"/>
      <c r="J48" s="14" t="s">
        <v>37</v>
      </c>
      <c r="K48" s="16">
        <v>161</v>
      </c>
      <c r="L48" s="16">
        <v>102</v>
      </c>
      <c r="M48" s="16">
        <v>263</v>
      </c>
      <c r="N48" s="17">
        <f t="shared" si="6"/>
        <v>753</v>
      </c>
    </row>
    <row r="49" spans="2:14" x14ac:dyDescent="0.3">
      <c r="B49" s="194"/>
      <c r="C49" s="10" t="s">
        <v>38</v>
      </c>
      <c r="D49" s="12">
        <v>50</v>
      </c>
      <c r="E49" s="12">
        <v>51</v>
      </c>
      <c r="F49" s="12">
        <v>101</v>
      </c>
      <c r="G49" s="13">
        <f t="shared" si="5"/>
        <v>369</v>
      </c>
      <c r="I49" s="194"/>
      <c r="J49" s="10" t="s">
        <v>38</v>
      </c>
      <c r="K49" s="12">
        <v>317</v>
      </c>
      <c r="L49" s="12">
        <v>258</v>
      </c>
      <c r="M49" s="12">
        <v>575</v>
      </c>
      <c r="N49" s="13">
        <f t="shared" si="6"/>
        <v>1328</v>
      </c>
    </row>
    <row r="50" spans="2:14" x14ac:dyDescent="0.3">
      <c r="B50" s="194"/>
      <c r="C50" s="14" t="s">
        <v>39</v>
      </c>
      <c r="D50" s="16">
        <v>27</v>
      </c>
      <c r="E50" s="16">
        <v>31</v>
      </c>
      <c r="F50" s="16">
        <v>58</v>
      </c>
      <c r="G50" s="17">
        <f t="shared" si="5"/>
        <v>427</v>
      </c>
      <c r="I50" s="194"/>
      <c r="J50" s="14" t="s">
        <v>39</v>
      </c>
      <c r="K50" s="16">
        <v>73</v>
      </c>
      <c r="L50" s="16">
        <v>77</v>
      </c>
      <c r="M50" s="16">
        <v>150</v>
      </c>
      <c r="N50" s="17">
        <f t="shared" si="6"/>
        <v>1478</v>
      </c>
    </row>
    <row r="51" spans="2:14" x14ac:dyDescent="0.3">
      <c r="B51" s="196">
        <v>2023</v>
      </c>
      <c r="C51" s="10" t="s">
        <v>42</v>
      </c>
      <c r="D51" s="12">
        <v>54</v>
      </c>
      <c r="E51" s="12">
        <v>59</v>
      </c>
      <c r="F51" s="12">
        <v>113</v>
      </c>
      <c r="G51" s="13">
        <f t="shared" si="5"/>
        <v>540</v>
      </c>
      <c r="I51" s="196">
        <v>2023</v>
      </c>
      <c r="J51" s="10" t="s">
        <v>42</v>
      </c>
      <c r="K51" s="12">
        <v>189</v>
      </c>
      <c r="L51" s="12">
        <v>271</v>
      </c>
      <c r="M51" s="12">
        <v>460</v>
      </c>
      <c r="N51" s="13">
        <f t="shared" si="6"/>
        <v>1938</v>
      </c>
    </row>
    <row r="52" spans="2:14" x14ac:dyDescent="0.3">
      <c r="B52" s="196"/>
      <c r="C52" s="14" t="s">
        <v>43</v>
      </c>
      <c r="D52" s="16">
        <v>56</v>
      </c>
      <c r="E52" s="16">
        <v>59</v>
      </c>
      <c r="F52" s="16">
        <v>115</v>
      </c>
      <c r="G52" s="17">
        <f t="shared" ref="G52" si="7">F52+G51</f>
        <v>655</v>
      </c>
      <c r="I52" s="196"/>
      <c r="J52" s="14" t="s">
        <v>43</v>
      </c>
      <c r="K52" s="16">
        <v>174</v>
      </c>
      <c r="L52" s="16">
        <v>205</v>
      </c>
      <c r="M52" s="16">
        <v>379</v>
      </c>
      <c r="N52" s="17">
        <f t="shared" ref="N52" si="8">M52+N51</f>
        <v>2317</v>
      </c>
    </row>
    <row r="53" spans="2:14" x14ac:dyDescent="0.3">
      <c r="B53" s="196"/>
      <c r="C53" s="10" t="s">
        <v>30</v>
      </c>
      <c r="D53" s="12">
        <v>77</v>
      </c>
      <c r="E53" s="12">
        <v>78</v>
      </c>
      <c r="F53" s="12">
        <v>155</v>
      </c>
      <c r="G53" s="13">
        <f t="shared" si="5"/>
        <v>810</v>
      </c>
      <c r="I53" s="196"/>
      <c r="J53" s="10" t="s">
        <v>30</v>
      </c>
      <c r="K53" s="12">
        <v>222</v>
      </c>
      <c r="L53" s="12">
        <v>212</v>
      </c>
      <c r="M53" s="12">
        <v>434</v>
      </c>
      <c r="N53" s="13">
        <f t="shared" si="6"/>
        <v>2751</v>
      </c>
    </row>
    <row r="54" spans="2:14" x14ac:dyDescent="0.3">
      <c r="B54" s="196"/>
      <c r="C54" s="14" t="s">
        <v>31</v>
      </c>
      <c r="D54" s="15">
        <v>83</v>
      </c>
      <c r="E54" s="15">
        <v>80</v>
      </c>
      <c r="F54" s="17">
        <f>E54+D54</f>
        <v>163</v>
      </c>
      <c r="G54" s="17">
        <f>F54+G53</f>
        <v>973</v>
      </c>
      <c r="I54" s="196"/>
      <c r="J54" s="14" t="s">
        <v>31</v>
      </c>
      <c r="K54" s="15">
        <v>600</v>
      </c>
      <c r="L54" s="15">
        <v>590</v>
      </c>
      <c r="M54" s="15">
        <f>L54+K54</f>
        <v>1190</v>
      </c>
      <c r="N54" s="17">
        <f>M54+N53</f>
        <v>3941</v>
      </c>
    </row>
    <row r="55" spans="2:14" x14ac:dyDescent="0.3">
      <c r="B55" s="196"/>
      <c r="C55" s="14" t="s">
        <v>32</v>
      </c>
      <c r="D55" s="15">
        <v>69</v>
      </c>
      <c r="E55" s="15">
        <v>71</v>
      </c>
      <c r="F55" s="17">
        <v>140</v>
      </c>
      <c r="G55" s="17">
        <f>F55+G54</f>
        <v>1113</v>
      </c>
      <c r="I55" s="196"/>
      <c r="J55" s="14" t="s">
        <v>32</v>
      </c>
      <c r="K55" s="15">
        <v>256</v>
      </c>
      <c r="L55" s="15">
        <v>283</v>
      </c>
      <c r="M55" s="17">
        <v>539</v>
      </c>
      <c r="N55" s="17">
        <f>M55+N54</f>
        <v>4480</v>
      </c>
    </row>
    <row r="56" spans="2:14" x14ac:dyDescent="0.3">
      <c r="B56" s="24"/>
      <c r="C56" s="24" t="s">
        <v>7</v>
      </c>
      <c r="D56" s="24">
        <f>SUM(D41:D55)</f>
        <v>549</v>
      </c>
      <c r="E56" s="24">
        <f t="shared" ref="E56:F56" si="9">SUM(E41:E55)</f>
        <v>564</v>
      </c>
      <c r="F56" s="24">
        <f t="shared" si="9"/>
        <v>1113</v>
      </c>
      <c r="G56" s="24"/>
      <c r="I56" s="24"/>
      <c r="J56" s="24" t="s">
        <v>7</v>
      </c>
      <c r="K56" s="24">
        <f>SUM(K41:K55)</f>
        <v>2224</v>
      </c>
      <c r="L56" s="24">
        <f t="shared" ref="L56" si="10">SUM(L41:L55)</f>
        <v>2256</v>
      </c>
      <c r="M56" s="24">
        <f>SUM(M41:M55)</f>
        <v>4480</v>
      </c>
      <c r="N56" s="24"/>
    </row>
    <row r="75" spans="2:4" x14ac:dyDescent="0.3">
      <c r="C75" s="25" t="s">
        <v>22</v>
      </c>
    </row>
    <row r="76" spans="2:4" x14ac:dyDescent="0.3">
      <c r="C76" s="20" t="s">
        <v>83</v>
      </c>
    </row>
    <row r="78" spans="2:4" x14ac:dyDescent="0.3">
      <c r="B78" s="26" t="s">
        <v>57</v>
      </c>
      <c r="C78" s="26" t="s">
        <v>57</v>
      </c>
      <c r="D78" s="26" t="s">
        <v>8</v>
      </c>
    </row>
    <row r="79" spans="2:4" x14ac:dyDescent="0.3">
      <c r="B79" s="195" t="s">
        <v>58</v>
      </c>
      <c r="C79" s="28" t="s">
        <v>69</v>
      </c>
      <c r="D79" s="29">
        <v>516370</v>
      </c>
    </row>
    <row r="80" spans="2:4" x14ac:dyDescent="0.3">
      <c r="B80" s="195"/>
      <c r="C80" s="29" t="s">
        <v>60</v>
      </c>
      <c r="D80" s="29">
        <v>332894</v>
      </c>
    </row>
    <row r="81" spans="2:7" x14ac:dyDescent="0.3">
      <c r="B81" s="195"/>
      <c r="C81" s="28" t="s">
        <v>71</v>
      </c>
      <c r="D81" s="29">
        <v>236279</v>
      </c>
    </row>
    <row r="82" spans="2:7" x14ac:dyDescent="0.3">
      <c r="B82" s="195"/>
      <c r="C82" s="29" t="s">
        <v>61</v>
      </c>
      <c r="D82" s="29">
        <v>213078</v>
      </c>
      <c r="F82" s="26" t="s">
        <v>23</v>
      </c>
      <c r="G82" s="26" t="s">
        <v>8</v>
      </c>
    </row>
    <row r="83" spans="2:7" x14ac:dyDescent="0.3">
      <c r="B83" s="195"/>
      <c r="C83" s="28" t="s">
        <v>63</v>
      </c>
      <c r="D83" s="29">
        <v>172805</v>
      </c>
      <c r="F83" s="27" t="s">
        <v>55</v>
      </c>
      <c r="G83" s="27">
        <v>1051802</v>
      </c>
    </row>
    <row r="84" spans="2:7" x14ac:dyDescent="0.3">
      <c r="B84" s="195"/>
      <c r="C84" s="28" t="s">
        <v>62</v>
      </c>
      <c r="D84" s="29">
        <v>157941</v>
      </c>
      <c r="F84" s="27" t="s">
        <v>56</v>
      </c>
      <c r="G84" s="27">
        <v>47185</v>
      </c>
    </row>
    <row r="85" spans="2:7" x14ac:dyDescent="0.3">
      <c r="B85" s="195"/>
      <c r="C85" s="29" t="s">
        <v>64</v>
      </c>
      <c r="D85" s="29">
        <v>78910</v>
      </c>
    </row>
    <row r="86" spans="2:7" x14ac:dyDescent="0.3">
      <c r="B86" s="195"/>
      <c r="C86" s="28" t="s">
        <v>65</v>
      </c>
      <c r="D86" s="29">
        <v>53508</v>
      </c>
    </row>
    <row r="87" spans="2:7" x14ac:dyDescent="0.3">
      <c r="B87" s="195"/>
      <c r="C87" s="29" t="s">
        <v>54</v>
      </c>
      <c r="D87" s="29">
        <v>23964</v>
      </c>
    </row>
    <row r="88" spans="2:7" x14ac:dyDescent="0.3">
      <c r="B88" s="195"/>
      <c r="C88" s="28" t="s">
        <v>72</v>
      </c>
      <c r="D88" s="29">
        <v>4065</v>
      </c>
    </row>
    <row r="89" spans="2:7" x14ac:dyDescent="0.3">
      <c r="B89" s="195"/>
      <c r="C89" s="28" t="s">
        <v>97</v>
      </c>
      <c r="D89" s="29">
        <v>5136</v>
      </c>
    </row>
    <row r="90" spans="2:7" ht="19.5" customHeight="1" x14ac:dyDescent="0.3"/>
    <row r="91" spans="2:7" ht="19.5" customHeight="1" x14ac:dyDescent="0.3">
      <c r="B91" s="26" t="s">
        <v>57</v>
      </c>
      <c r="C91" s="26" t="s">
        <v>57</v>
      </c>
      <c r="D91" s="26" t="s">
        <v>8</v>
      </c>
    </row>
    <row r="92" spans="2:7" ht="19.5" customHeight="1" x14ac:dyDescent="0.3">
      <c r="B92" s="190" t="s">
        <v>59</v>
      </c>
      <c r="C92" s="28" t="s">
        <v>99</v>
      </c>
      <c r="D92" s="28">
        <v>28482</v>
      </c>
    </row>
    <row r="93" spans="2:7" ht="19.5" customHeight="1" x14ac:dyDescent="0.3">
      <c r="B93" s="191"/>
      <c r="C93" s="29" t="s">
        <v>66</v>
      </c>
      <c r="D93" s="28">
        <v>24222</v>
      </c>
    </row>
    <row r="94" spans="2:7" ht="19.5" customHeight="1" x14ac:dyDescent="0.3">
      <c r="B94" s="191"/>
      <c r="C94" s="28" t="s">
        <v>67</v>
      </c>
      <c r="D94" s="28">
        <v>19882</v>
      </c>
    </row>
    <row r="95" spans="2:7" x14ac:dyDescent="0.3">
      <c r="B95" s="191"/>
      <c r="C95" s="29" t="s">
        <v>68</v>
      </c>
      <c r="D95" s="28">
        <v>12652</v>
      </c>
    </row>
    <row r="96" spans="2:7" x14ac:dyDescent="0.3">
      <c r="B96" s="191"/>
      <c r="C96" s="28" t="s">
        <v>100</v>
      </c>
      <c r="D96" s="28">
        <v>3105</v>
      </c>
    </row>
    <row r="97" spans="2:4" x14ac:dyDescent="0.3">
      <c r="B97" s="192"/>
      <c r="C97" s="29" t="s">
        <v>97</v>
      </c>
      <c r="D97" s="28">
        <v>678</v>
      </c>
    </row>
  </sheetData>
  <sortState xmlns:xlrd2="http://schemas.microsoft.com/office/spreadsheetml/2017/richdata2" ref="C80:D89">
    <sortCondition descending="1" ref="D89"/>
  </sortState>
  <mergeCells count="12">
    <mergeCell ref="B92:B97"/>
    <mergeCell ref="P2:S2"/>
    <mergeCell ref="U2:X2"/>
    <mergeCell ref="B5:B14"/>
    <mergeCell ref="I5:I14"/>
    <mergeCell ref="B41:B50"/>
    <mergeCell ref="I41:I50"/>
    <mergeCell ref="B79:B89"/>
    <mergeCell ref="I15:I19"/>
    <mergeCell ref="B15:B19"/>
    <mergeCell ref="B51:B55"/>
    <mergeCell ref="I51:I55"/>
  </mergeCells>
  <pageMargins left="0.7" right="0.7" top="0.75" bottom="0.75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Esquema Operativo</vt:lpstr>
      <vt:lpstr>Operaciones</vt:lpstr>
      <vt:lpstr>Pasajeros</vt:lpstr>
      <vt:lpstr>Carga</vt:lpstr>
      <vt:lpstr>Hoja1</vt:lpstr>
      <vt:lpstr>Tabs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SARABIA</dc:creator>
  <cp:lastModifiedBy>enlacesdireccion</cp:lastModifiedBy>
  <dcterms:created xsi:type="dcterms:W3CDTF">2022-10-07T15:45:48Z</dcterms:created>
  <dcterms:modified xsi:type="dcterms:W3CDTF">2025-04-21T19:32:31Z</dcterms:modified>
</cp:coreProperties>
</file>