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Ex1.xml" ContentType="application/vnd.ms-office.chartex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3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4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5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6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5\02 REPORTES\04 REPORTES MESUALES\02 NUMERALIAS\12 DICIEMBRE\Nueva carpeta (2)\"/>
    </mc:Choice>
  </mc:AlternateContent>
  <xr:revisionPtr revIDLastSave="0" documentId="13_ncr:1_{DE17F630-7F8F-4FB7-9E6B-F0E8DD705B2C}" xr6:coauthVersionLast="47" xr6:coauthVersionMax="47" xr10:uidLastSave="{00000000-0000-0000-0000-000000000000}"/>
  <bookViews>
    <workbookView xWindow="-120" yWindow="-120" windowWidth="29040" windowHeight="15840" tabRatio="582" xr2:uid="{6A06E585-784B-4647-A02B-135C5BD85D91}"/>
  </bookViews>
  <sheets>
    <sheet name="Esquema Operativo" sheetId="10" r:id="rId1"/>
    <sheet name="Operaciones" sheetId="4" r:id="rId2"/>
    <sheet name="Pasajeros" sheetId="2" r:id="rId3"/>
    <sheet name="Carga" sheetId="6" r:id="rId4"/>
    <sheet name="Hoja1" sheetId="9" state="hidden" r:id="rId5"/>
    <sheet name="Tabs" sheetId="3" state="hidden" r:id="rId6"/>
  </sheets>
  <definedNames>
    <definedName name="_xlchart.v5.0" hidden="1">Pasajeros!$C$68</definedName>
    <definedName name="_xlchart.v5.1" hidden="1">Pasajeros!$C$69:$C$80</definedName>
    <definedName name="_xlchart.v5.2" hidden="1">Pasajeros!$D$68</definedName>
    <definedName name="_xlchart.v5.3" hidden="1">Pasajeros!$D$69:$D$80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2" i="4" l="1"/>
  <c r="E62" i="4"/>
  <c r="F62" i="4"/>
  <c r="G62" i="4"/>
  <c r="H62" i="4"/>
  <c r="I62" i="4"/>
  <c r="J62" i="4"/>
  <c r="J41" i="4"/>
  <c r="J42" i="4"/>
  <c r="J43" i="4"/>
  <c r="J44" i="4"/>
  <c r="J45" i="4"/>
  <c r="J46" i="4"/>
  <c r="J47" i="4"/>
  <c r="J48" i="4"/>
  <c r="J49" i="4"/>
  <c r="J50" i="4"/>
  <c r="J51" i="4"/>
  <c r="J40" i="4"/>
  <c r="C2" i="6" l="1"/>
  <c r="C2" i="2"/>
  <c r="C2" i="10"/>
  <c r="J28" i="10"/>
  <c r="F29" i="10"/>
  <c r="K20" i="10" l="1"/>
  <c r="G20" i="10"/>
  <c r="F109" i="4"/>
  <c r="F108" i="4"/>
  <c r="F107" i="4"/>
  <c r="F106" i="4"/>
  <c r="F105" i="4"/>
  <c r="F104" i="4"/>
  <c r="F103" i="4"/>
  <c r="F102" i="4"/>
  <c r="F101" i="4"/>
  <c r="F100" i="4"/>
  <c r="F99" i="4"/>
  <c r="F98" i="4"/>
  <c r="F110" i="2"/>
  <c r="F110" i="4" l="1"/>
  <c r="F13" i="6"/>
  <c r="F14" i="6"/>
  <c r="F15" i="6"/>
  <c r="F16" i="6"/>
  <c r="F17" i="6"/>
  <c r="F18" i="6"/>
  <c r="F19" i="6"/>
  <c r="F20" i="6"/>
  <c r="F21" i="6"/>
  <c r="F22" i="6"/>
  <c r="F23" i="6"/>
  <c r="F12" i="6"/>
  <c r="K16" i="10"/>
  <c r="K12" i="10"/>
  <c r="G12" i="10"/>
  <c r="G16" i="10"/>
  <c r="D82" i="2" l="1"/>
  <c r="G75" i="2" l="1"/>
  <c r="F31" i="2" l="1"/>
  <c r="F88" i="4" l="1"/>
  <c r="F26" i="10" l="1"/>
  <c r="F30" i="10" s="1"/>
  <c r="F30" i="4"/>
  <c r="F15" i="4"/>
  <c r="F71" i="4" l="1"/>
  <c r="F72" i="4"/>
  <c r="F73" i="4"/>
  <c r="F74" i="4"/>
  <c r="F75" i="4"/>
  <c r="F76" i="4"/>
  <c r="F77" i="4"/>
  <c r="F78" i="4"/>
  <c r="F79" i="4"/>
  <c r="F80" i="4"/>
  <c r="F81" i="4"/>
  <c r="J50" i="2" l="1"/>
  <c r="J51" i="2"/>
  <c r="J52" i="2"/>
  <c r="F101" i="2" l="1"/>
  <c r="F102" i="2"/>
  <c r="D103" i="2" l="1"/>
  <c r="E103" i="2"/>
  <c r="C5" i="6"/>
  <c r="C5" i="4"/>
  <c r="C5" i="10" s="1"/>
  <c r="I53" i="2" l="1"/>
  <c r="I62" i="2" l="1"/>
  <c r="I63" i="2" s="1"/>
  <c r="C4" i="4"/>
  <c r="C4" i="10" s="1"/>
  <c r="F99" i="2" l="1"/>
  <c r="E111" i="2"/>
  <c r="D111" i="2"/>
  <c r="E24" i="6" l="1"/>
  <c r="E32" i="6" s="1"/>
  <c r="E24" i="4" l="1"/>
  <c r="E32" i="4" s="1"/>
  <c r="D24" i="4"/>
  <c r="D32" i="4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J45" i="2" l="1"/>
  <c r="S8" i="3" l="1"/>
  <c r="S7" i="3"/>
  <c r="M54" i="3"/>
  <c r="F54" i="3"/>
  <c r="F18" i="3"/>
  <c r="M18" i="3"/>
  <c r="F16" i="2" l="1"/>
  <c r="J44" i="2"/>
  <c r="C4" i="6" l="1"/>
  <c r="M17" i="3" l="1"/>
  <c r="F17" i="3"/>
  <c r="F29" i="6"/>
  <c r="F24" i="6" l="1"/>
  <c r="J46" i="2"/>
  <c r="D24" i="6"/>
  <c r="D25" i="6" s="1"/>
  <c r="F12" i="4"/>
  <c r="F13" i="4"/>
  <c r="F14" i="4"/>
  <c r="F16" i="4"/>
  <c r="F17" i="4"/>
  <c r="F18" i="4"/>
  <c r="F19" i="4"/>
  <c r="F20" i="4"/>
  <c r="F21" i="4"/>
  <c r="F22" i="4"/>
  <c r="F23" i="4"/>
  <c r="E33" i="4"/>
  <c r="F29" i="4"/>
  <c r="D52" i="4"/>
  <c r="E52" i="4"/>
  <c r="E61" i="4" s="1"/>
  <c r="F52" i="4"/>
  <c r="F61" i="4" s="1"/>
  <c r="G52" i="4"/>
  <c r="G61" i="4" s="1"/>
  <c r="H52" i="4"/>
  <c r="H61" i="4" s="1"/>
  <c r="I52" i="4"/>
  <c r="I61" i="4" s="1"/>
  <c r="F70" i="4"/>
  <c r="D82" i="4"/>
  <c r="E82" i="4"/>
  <c r="D110" i="4"/>
  <c r="D118" i="4" s="1"/>
  <c r="D119" i="4" s="1"/>
  <c r="E110" i="4"/>
  <c r="E118" i="4" s="1"/>
  <c r="E119" i="4" s="1"/>
  <c r="D61" i="4" l="1"/>
  <c r="F82" i="4"/>
  <c r="F25" i="10" s="1"/>
  <c r="G14" i="4"/>
  <c r="G13" i="4"/>
  <c r="G15" i="4"/>
  <c r="E90" i="4"/>
  <c r="E91" i="4" s="1"/>
  <c r="D90" i="4"/>
  <c r="D91" i="4" s="1"/>
  <c r="F24" i="4"/>
  <c r="F24" i="10" s="1"/>
  <c r="F28" i="10" s="1"/>
  <c r="G23" i="4"/>
  <c r="G22" i="4"/>
  <c r="C9" i="9"/>
  <c r="J52" i="4"/>
  <c r="J61" i="4" s="1"/>
  <c r="G21" i="4"/>
  <c r="G20" i="4"/>
  <c r="G19" i="4"/>
  <c r="G18" i="4"/>
  <c r="E33" i="6"/>
  <c r="E25" i="6"/>
  <c r="D33" i="4"/>
  <c r="D32" i="6"/>
  <c r="D33" i="6" s="1"/>
  <c r="G16" i="4"/>
  <c r="G17" i="4"/>
  <c r="J7" i="9" a="1"/>
  <c r="J7" i="9" s="1"/>
  <c r="F32" i="4" l="1"/>
  <c r="G24" i="10"/>
  <c r="G28" i="10"/>
  <c r="C7" i="9"/>
  <c r="F90" i="4"/>
  <c r="F91" i="4" s="1"/>
  <c r="C14" i="9" s="1"/>
  <c r="F32" i="6"/>
  <c r="C8" i="9"/>
  <c r="F25" i="6"/>
  <c r="F118" i="4"/>
  <c r="F119" i="4" s="1"/>
  <c r="C15" i="9" s="1"/>
  <c r="F33" i="6" l="1"/>
  <c r="M28" i="10" s="1"/>
  <c r="M24" i="10"/>
  <c r="F33" i="4"/>
  <c r="C13" i="9" s="1"/>
  <c r="J13" i="9" a="1"/>
  <c r="J13" i="9" s="1"/>
  <c r="F34" i="6" l="1"/>
  <c r="G41" i="3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91" i="2" l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I91" i="2"/>
  <c r="I92" i="2" s="1"/>
  <c r="F100" i="2"/>
  <c r="F98" i="2"/>
  <c r="F97" i="2"/>
  <c r="F96" i="2"/>
  <c r="F95" i="2"/>
  <c r="F94" i="2"/>
  <c r="F93" i="2"/>
  <c r="F92" i="2"/>
  <c r="F91" i="2"/>
  <c r="E112" i="2"/>
  <c r="D112" i="2"/>
  <c r="F103" i="2" l="1"/>
  <c r="J25" i="10" s="1"/>
  <c r="J29" i="10" s="1"/>
  <c r="J91" i="2"/>
  <c r="I93" i="2"/>
  <c r="I94" i="2" s="1"/>
  <c r="I95" i="2" s="1"/>
  <c r="I96" i="2" s="1"/>
  <c r="I97" i="2" s="1"/>
  <c r="I98" i="2" s="1"/>
  <c r="I99" i="2" s="1"/>
  <c r="I100" i="2" s="1"/>
  <c r="I101" i="2" s="1"/>
  <c r="I102" i="2" s="1"/>
  <c r="J92" i="2"/>
  <c r="G8" i="9"/>
  <c r="E53" i="2"/>
  <c r="F53" i="2"/>
  <c r="G53" i="2"/>
  <c r="H53" i="2"/>
  <c r="D53" i="2"/>
  <c r="J49" i="2"/>
  <c r="J48" i="2"/>
  <c r="J47" i="2"/>
  <c r="J43" i="2"/>
  <c r="J42" i="2"/>
  <c r="J41" i="2"/>
  <c r="H62" i="2" l="1"/>
  <c r="H63" i="2" s="1"/>
  <c r="F62" i="2"/>
  <c r="F63" i="2" s="1"/>
  <c r="G62" i="2"/>
  <c r="G63" i="2" s="1"/>
  <c r="D62" i="2"/>
  <c r="D63" i="2" s="1"/>
  <c r="E62" i="2"/>
  <c r="E63" i="2" s="1"/>
  <c r="F111" i="2"/>
  <c r="F112" i="2" s="1"/>
  <c r="G14" i="9" s="1"/>
  <c r="J53" i="2"/>
  <c r="J62" i="2" l="1"/>
  <c r="J63" i="2" s="1"/>
  <c r="F24" i="2"/>
  <c r="F23" i="2"/>
  <c r="F22" i="2"/>
  <c r="F21" i="2"/>
  <c r="F20" i="2"/>
  <c r="F19" i="2"/>
  <c r="F18" i="2"/>
  <c r="F17" i="2"/>
  <c r="F15" i="2"/>
  <c r="F14" i="2"/>
  <c r="F13" i="2"/>
  <c r="E25" i="2"/>
  <c r="D25" i="2"/>
  <c r="D33" i="2" l="1"/>
  <c r="D34" i="2" s="1"/>
  <c r="E33" i="2"/>
  <c r="E34" i="2" s="1"/>
  <c r="G19" i="2"/>
  <c r="G15" i="2"/>
  <c r="G22" i="2"/>
  <c r="G23" i="2"/>
  <c r="G24" i="2"/>
  <c r="G14" i="2"/>
  <c r="G17" i="2"/>
  <c r="G16" i="2"/>
  <c r="G18" i="2"/>
  <c r="G20" i="2"/>
  <c r="G21" i="2"/>
  <c r="F25" i="2"/>
  <c r="J24" i="10" l="1"/>
  <c r="K24" i="10" s="1"/>
  <c r="F33" i="2"/>
  <c r="F34" i="2"/>
  <c r="J93" i="2"/>
  <c r="K28" i="10" l="1"/>
  <c r="G7" i="9"/>
  <c r="J94" i="2"/>
  <c r="G13" i="9" l="1"/>
  <c r="J95" i="2"/>
  <c r="J96" i="2" l="1"/>
  <c r="J97" i="2" l="1"/>
  <c r="J98" i="2" l="1"/>
  <c r="J99" i="2" l="1"/>
  <c r="J100" i="2" l="1"/>
  <c r="J102" i="2" l="1"/>
  <c r="J10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<sst xmlns="http://schemas.openxmlformats.org/spreadsheetml/2006/main" count="529" uniqueCount="142">
  <si>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</si>
  <si>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</si>
  <si>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</si>
  <si>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</si>
  <si>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</si>
  <si>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</si>
  <si>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</si>
  <si>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</si>
  <si>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</si>
  <si>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</si>
  <si>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</si>
  <si>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</si>
  <si>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</si>
  <si>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</si>
  <si>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</si>
  <si>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</si>
  <si>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</si>
  <si>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</si>
  <si>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</si>
  <si>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</si>
  <si>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</si>
  <si>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</si>
  <si>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</si>
  <si>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</si>
  <si>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</si>
  <si>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</si>
  <si>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</si>
  <si>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</si>
  <si>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</si>
  <si>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</si>
  <si>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</si>
  <si>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</si>
  <si>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</si>
  <si>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</si>
  <si>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</si>
  <si>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</si>
  <si>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</si>
  <si>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</si>
  <si>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</si>
  <si>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</si>
  <si>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</si>
  <si>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</si>
  <si>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</si>
  <si>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</si>
  <si>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</si>
  <si>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</si>
  <si>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</si>
  <si>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PASAJEROS DE AVIACIÓN GENERAL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</si>
  <si>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</si>
  <si>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</si>
  <si>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</si>
  <si>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</si>
  <si>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</si>
  <si>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</si>
  <si>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</si>
  <si>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</si>
  <si>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</si>
  <si>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</si>
  <si>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</si>
  <si>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</si>
  <si>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</si>
  <si>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</si>
  <si>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</si>
  <si>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</si>
  <si>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</si>
  <si>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</si>
  <si>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</si>
  <si>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</si>
  <si>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</si>
  <si>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</si>
  <si>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</si>
  <si>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</si>
  <si>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</si>
  <si>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</si>
  <si>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</si>
  <si>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</si>
  <si>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</si>
  <si>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</si>
  <si>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</si>
  <si>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</si>
  <si>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</si>
  <si>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</si>
  <si>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</si>
  <si>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</si>
  <si>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</si>
  <si>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OPERACIONES COMERCIALES POR LLEGADAS Y SALIDAS</t>
  </si>
  <si>
    <t>-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</si>
  <si>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</si>
  <si>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</si>
  <si>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Aviación</t>
  </si>
  <si>
    <t>Suma</t>
  </si>
  <si>
    <t>Comercial</t>
  </si>
  <si>
    <t>General</t>
  </si>
  <si>
    <t>Carga</t>
  </si>
  <si>
    <t>CARGA</t>
  </si>
  <si>
    <t>Kilogramos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</si>
  <si>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</si>
  <si>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</si>
  <si>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</si>
  <si>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</si>
  <si>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</si>
  <si>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</si>
  <si>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</si>
  <si>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</si>
  <si>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</si>
  <si>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</si>
  <si>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</si>
  <si>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</si>
  <si>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DESTINOS NACIONALES</t>
  </si>
  <si>
    <t>NO. DE PASAJEROS</t>
  </si>
  <si>
    <t>DESTINOS INTERNACIONALES</t>
  </si>
  <si>
    <t>Nota 2: Las cifras de Aviación de Carga y Aviación Comercial son ajustadas, y aún se encuentran susceptibles a ajustes, de acuerdo con las áreas generadoras de la información.</t>
  </si>
  <si>
    <t xml:space="preserve">Contacto:  Subdirección General Administrativa | Gerencia de Procesos y Estadística. </t>
  </si>
  <si>
    <t>Quintana Roo</t>
  </si>
  <si>
    <t>Jalisco</t>
  </si>
  <si>
    <t>Nuevo León</t>
  </si>
  <si>
    <t>Baja California</t>
  </si>
  <si>
    <t>Yucatán</t>
  </si>
  <si>
    <t>Oaxaca</t>
  </si>
  <si>
    <t>Baja California Sur</t>
  </si>
  <si>
    <t>Sinaloa</t>
  </si>
  <si>
    <t>Tamaulipas</t>
  </si>
  <si>
    <t>Chihuahua</t>
  </si>
  <si>
    <t>Guerrero</t>
  </si>
  <si>
    <t>República Dominicana</t>
  </si>
  <si>
    <t>Estados Unidos</t>
  </si>
  <si>
    <t>Colombia</t>
  </si>
  <si>
    <t>Cuba</t>
  </si>
  <si>
    <t>2024
(1/o. Ene. -31 Dic.)</t>
  </si>
  <si>
    <r>
      <t xml:space="preserve">Contacto:  </t>
    </r>
    <r>
      <rPr>
        <sz val="12"/>
        <color theme="1"/>
        <rFont val="Noto Sans"/>
        <family val="2"/>
      </rPr>
      <t xml:space="preserve">Subdirección General Administrativa </t>
    </r>
    <r>
      <rPr>
        <b/>
        <sz val="12"/>
        <color theme="1"/>
        <rFont val="Noto Sans"/>
        <family val="2"/>
      </rPr>
      <t xml:space="preserve">| </t>
    </r>
    <r>
      <rPr>
        <sz val="12"/>
        <color theme="1"/>
        <rFont val="Noto Sans"/>
        <family val="2"/>
      </rPr>
      <t xml:space="preserve">Gerencia de Procesos y Estadística. </t>
    </r>
  </si>
  <si>
    <t>NUMERALIA AEROPORTUARIA 2025.</t>
  </si>
  <si>
    <t>Cifras del 1/o. Ene. al 31 Dic. 2025.</t>
  </si>
  <si>
    <t>Cifras del 1/o. Ene. al 31 Dic. 2025</t>
  </si>
  <si>
    <t>Chiapas</t>
  </si>
  <si>
    <t>Otros Destinos</t>
  </si>
  <si>
    <t>Venezuela</t>
  </si>
  <si>
    <t>2025
(1/o. Ene. -31 Dic.)</t>
  </si>
  <si>
    <t>2022
(21 Mar. - 31 Dic.)</t>
  </si>
  <si>
    <t>2023
(1/o. Ene. -31 Dic.)</t>
  </si>
  <si>
    <t>2022 - 2025
(21 Mar. 2022 - 31 Dic. 2025.)</t>
  </si>
  <si>
    <t>Fecha de validación: 26 Ene. 2026</t>
  </si>
  <si>
    <t>Fecha de actualización: 26 Ene.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</si>
</sst>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sz val="12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Noto Sans"/>
      <family val="2"/>
    </font>
    <font>
      <sz val="16"/>
      <color theme="1"/>
      <name val="Noto Sans"/>
      <family val="2"/>
    </font>
    <font>
      <sz val="12"/>
      <color rgb="FFFF0000"/>
      <name val="Noto Sans"/>
      <family val="2"/>
    </font>
    <font>
      <sz val="14"/>
      <color theme="1"/>
      <name val="Noto Sans"/>
      <family val="2"/>
    </font>
    <font>
      <b/>
      <sz val="16"/>
      <color rgb="FFFAF8F4"/>
      <name val="Noto Sans"/>
      <family val="2"/>
    </font>
    <font>
      <sz val="14"/>
      <color rgb="FFFF0000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i/>
      <sz val="10"/>
      <color theme="1"/>
      <name val="Noto Sans"/>
      <family val="2"/>
    </font>
    <font>
      <b/>
      <sz val="12"/>
      <color theme="1"/>
      <name val="Noto Sans"/>
      <family val="2"/>
    </font>
    <font>
      <b/>
      <sz val="16"/>
      <color theme="1"/>
      <name val="Noto Sans"/>
      <family val="2"/>
    </font>
    <font>
      <b/>
      <sz val="12"/>
      <color rgb="FF9D2449"/>
      <name val="Noto Sans"/>
      <family val="2"/>
    </font>
    <font>
      <b/>
      <sz val="12"/>
      <color rgb="FFFFFFFF"/>
      <name val="Noto Sans"/>
      <family val="2"/>
    </font>
    <font>
      <sz val="12"/>
      <color theme="0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sz val="12"/>
      <color rgb="FF000000"/>
      <name val="Noto Sans"/>
      <family val="2"/>
    </font>
    <font>
      <sz val="12"/>
      <name val="Noto Sans"/>
      <family val="2"/>
    </font>
    <font>
      <b/>
      <sz val="11"/>
      <color rgb="FF000000"/>
      <name val="Noto Sans"/>
      <family val="2"/>
    </font>
    <font>
      <b/>
      <i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b/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b/>
      <sz val="12"/>
      <color rgb="FF255C4F"/>
      <name val="Noto Sans"/>
      <family val="2"/>
    </font>
    <font>
      <b/>
      <sz val="12"/>
      <color rgb="FFAE851E"/>
      <name val="Noto Sans"/>
      <family val="2"/>
    </font>
    <font>
      <b/>
      <sz val="14"/>
      <color theme="0"/>
      <name val="Noto Sans"/>
      <family val="2"/>
    </font>
    <font>
      <b/>
      <sz val="12"/>
      <color theme="0"/>
      <name val="Noto Sans"/>
      <family val="2"/>
    </font>
    <font>
      <sz val="11"/>
      <color theme="1"/>
      <name val="Noto Sans"/>
      <family val="2"/>
    </font>
    <font>
      <b/>
      <sz val="12"/>
      <color rgb="FF235B4E"/>
      <name val="Noto Sans"/>
      <family val="2"/>
    </font>
    <font>
      <sz val="10"/>
      <color theme="1"/>
      <name val="Noto Sans"/>
      <family val="2"/>
    </font>
    <font>
      <sz val="12"/>
      <color theme="1"/>
      <name val="Abadi"/>
      <family val="2"/>
    </font>
    <font>
      <sz val="14"/>
      <color theme="1"/>
      <name val="Abadi"/>
      <family val="2"/>
    </font>
    <font>
      <b/>
      <sz val="14"/>
      <color rgb="FF846B38"/>
      <name val="Noto Sans"/>
      <family val="2"/>
    </font>
  </fonts>
  <fills count="21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8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0" fontId="9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3" fontId="1" fillId="0" borderId="0" xfId="0" applyNumberFormat="1" applyFont="1"/>
    <xf numFmtId="0" fontId="10" fillId="0" borderId="0" xfId="0" applyFont="1"/>
    <xf numFmtId="0" fontId="11" fillId="2" borderId="0" xfId="0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3" fillId="3" borderId="0" xfId="0" applyFont="1" applyFill="1" applyAlignment="1">
      <alignment horizontal="center" vertical="center" wrapText="1" readingOrder="1"/>
    </xf>
    <xf numFmtId="3" fontId="14" fillId="3" borderId="0" xfId="0" applyNumberFormat="1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3" fillId="0" borderId="0" xfId="0" applyFont="1" applyAlignment="1">
      <alignment horizontal="center" vertical="center" wrapText="1" readingOrder="1"/>
    </xf>
    <xf numFmtId="3" fontId="14" fillId="0" borderId="0" xfId="0" applyNumberFormat="1" applyFont="1" applyAlignment="1">
      <alignment horizontal="center" vertical="center" wrapText="1" readingOrder="1"/>
    </xf>
    <xf numFmtId="0" fontId="12" fillId="4" borderId="0" xfId="0" applyFont="1" applyFill="1" applyAlignment="1">
      <alignment horizontal="center" vertical="center" wrapText="1" readingOrder="1"/>
    </xf>
    <xf numFmtId="3" fontId="12" fillId="4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1" fillId="8" borderId="0" xfId="0" applyFont="1" applyFill="1" applyAlignment="1">
      <alignment horizontal="center" wrapText="1" readingOrder="1"/>
    </xf>
    <xf numFmtId="0" fontId="11" fillId="8" borderId="0" xfId="0" applyFont="1" applyFill="1" applyAlignment="1">
      <alignment horizontal="center" vertical="center" wrapText="1" readingOrder="1"/>
    </xf>
    <xf numFmtId="0" fontId="13" fillId="0" borderId="0" xfId="0" applyFont="1" applyAlignment="1">
      <alignment horizontal="center" wrapText="1" readingOrder="1"/>
    </xf>
    <xf numFmtId="3" fontId="14" fillId="12" borderId="0" xfId="0" applyNumberFormat="1" applyFont="1" applyFill="1" applyAlignment="1">
      <alignment horizontal="center" vertical="center" wrapText="1" readingOrder="1"/>
    </xf>
    <xf numFmtId="0" fontId="16" fillId="0" borderId="0" xfId="0" applyFont="1"/>
    <xf numFmtId="0" fontId="11" fillId="13" borderId="0" xfId="0" applyFont="1" applyFill="1" applyAlignment="1">
      <alignment horizontal="center"/>
    </xf>
    <xf numFmtId="3" fontId="14" fillId="15" borderId="0" xfId="0" applyNumberFormat="1" applyFont="1" applyFill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/>
    </xf>
    <xf numFmtId="3" fontId="13" fillId="14" borderId="1" xfId="0" applyNumberFormat="1" applyFont="1" applyFill="1" applyBorder="1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10" fillId="16" borderId="0" xfId="0" applyFont="1" applyFill="1" applyAlignment="1">
      <alignment horizontal="center" vertical="center"/>
    </xf>
    <xf numFmtId="0" fontId="10" fillId="12" borderId="0" xfId="0" applyFont="1" applyFill="1" applyAlignment="1">
      <alignment horizontal="center" vertical="center"/>
    </xf>
    <xf numFmtId="0" fontId="17" fillId="17" borderId="0" xfId="0" applyFont="1" applyFill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10" fontId="13" fillId="3" borderId="0" xfId="1" applyNumberFormat="1" applyFont="1" applyFill="1" applyAlignment="1">
      <alignment horizontal="center" vertical="center" wrapText="1" readingOrder="1"/>
    </xf>
    <xf numFmtId="10" fontId="13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7" fillId="17" borderId="0" xfId="0" applyNumberFormat="1" applyFont="1" applyFill="1" applyAlignment="1">
      <alignment vertical="center"/>
    </xf>
    <xf numFmtId="3" fontId="20" fillId="0" borderId="0" xfId="0" applyNumberFormat="1" applyFont="1" applyAlignment="1">
      <alignment vertical="center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1" fillId="0" borderId="0" xfId="0" applyFont="1" applyAlignment="1">
      <alignment horizontal="center" vertical="center"/>
    </xf>
    <xf numFmtId="0" fontId="21" fillId="10" borderId="0" xfId="0" applyFont="1" applyFill="1"/>
    <xf numFmtId="0" fontId="24" fillId="0" borderId="0" xfId="0" applyFont="1"/>
    <xf numFmtId="0" fontId="26" fillId="0" borderId="0" xfId="0" applyFont="1"/>
    <xf numFmtId="0" fontId="24" fillId="0" borderId="0" xfId="0" applyFont="1" applyAlignment="1">
      <alignment horizontal="center" vertical="center"/>
    </xf>
    <xf numFmtId="0" fontId="28" fillId="0" borderId="0" xfId="0" applyFont="1"/>
    <xf numFmtId="0" fontId="27" fillId="0" borderId="0" xfId="0" applyFont="1"/>
    <xf numFmtId="0" fontId="27" fillId="16" borderId="0" xfId="0" applyFont="1" applyFill="1" applyAlignment="1">
      <alignment horizontal="center"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27" fillId="12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17" borderId="0" xfId="0" applyFont="1" applyFill="1" applyAlignment="1">
      <alignment horizontal="right" vertical="center"/>
    </xf>
    <xf numFmtId="3" fontId="24" fillId="17" borderId="0" xfId="0" applyNumberFormat="1" applyFont="1" applyFill="1" applyAlignment="1">
      <alignment horizontal="center" vertical="center"/>
    </xf>
    <xf numFmtId="3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24" fillId="17" borderId="0" xfId="0" applyFont="1" applyFill="1" applyAlignment="1">
      <alignment vertical="center"/>
    </xf>
    <xf numFmtId="3" fontId="24" fillId="0" borderId="0" xfId="0" applyNumberFormat="1" applyFont="1" applyAlignment="1">
      <alignment vertical="center"/>
    </xf>
    <xf numFmtId="0" fontId="6" fillId="0" borderId="0" xfId="0" applyFont="1" applyAlignment="1">
      <alignment horizontal="center" wrapText="1" readingOrder="1"/>
    </xf>
    <xf numFmtId="0" fontId="32" fillId="0" borderId="0" xfId="0" applyFont="1"/>
    <xf numFmtId="0" fontId="33" fillId="0" borderId="0" xfId="0" applyFont="1"/>
    <xf numFmtId="3" fontId="23" fillId="0" borderId="0" xfId="0" applyNumberFormat="1" applyFont="1" applyAlignment="1">
      <alignment horizontal="center" vertical="center"/>
    </xf>
    <xf numFmtId="3" fontId="21" fillId="0" borderId="0" xfId="0" applyNumberFormat="1" applyFont="1"/>
    <xf numFmtId="3" fontId="23" fillId="0" borderId="0" xfId="0" applyNumberFormat="1" applyFont="1"/>
    <xf numFmtId="0" fontId="34" fillId="0" borderId="0" xfId="0" applyFont="1"/>
    <xf numFmtId="0" fontId="35" fillId="0" borderId="0" xfId="0" applyFont="1"/>
    <xf numFmtId="0" fontId="36" fillId="8" borderId="0" xfId="0" applyFont="1" applyFill="1" applyAlignment="1">
      <alignment horizontal="center" vertical="center" wrapText="1" readingOrder="1"/>
    </xf>
    <xf numFmtId="0" fontId="37" fillId="0" borderId="0" xfId="0" applyFont="1" applyAlignment="1">
      <alignment horizontal="center" vertical="center"/>
    </xf>
    <xf numFmtId="0" fontId="38" fillId="3" borderId="0" xfId="0" applyFont="1" applyFill="1" applyAlignment="1">
      <alignment horizontal="center" vertical="center" wrapText="1" readingOrder="1"/>
    </xf>
    <xf numFmtId="3" fontId="21" fillId="11" borderId="0" xfId="0" applyNumberFormat="1" applyFont="1" applyFill="1" applyAlignment="1">
      <alignment horizontal="center" vertical="center"/>
    </xf>
    <xf numFmtId="3" fontId="39" fillId="3" borderId="0" xfId="0" applyNumberFormat="1" applyFont="1" applyFill="1" applyAlignment="1">
      <alignment horizontal="center" vertical="center" wrapText="1" readingOrder="1"/>
    </xf>
    <xf numFmtId="10" fontId="37" fillId="0" borderId="0" xfId="1" applyNumberFormat="1" applyFont="1" applyAlignment="1">
      <alignment horizontal="center" vertical="center"/>
    </xf>
    <xf numFmtId="0" fontId="38" fillId="0" borderId="0" xfId="0" applyFont="1" applyAlignment="1">
      <alignment horizontal="center" vertic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3" fontId="39" fillId="0" borderId="0" xfId="0" applyNumberFormat="1" applyFont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3" fontId="40" fillId="10" borderId="0" xfId="0" applyNumberFormat="1" applyFont="1" applyFill="1" applyAlignment="1">
      <alignment horizontal="center" vertical="center" wrapText="1" readingOrder="1"/>
    </xf>
    <xf numFmtId="0" fontId="38" fillId="4" borderId="0" xfId="0" applyFont="1" applyFill="1" applyAlignment="1">
      <alignment horizontal="center" vertical="center" wrapText="1" readingOrder="1"/>
    </xf>
    <xf numFmtId="3" fontId="38" fillId="4" borderId="0" xfId="0" applyNumberFormat="1" applyFont="1" applyFill="1" applyAlignment="1">
      <alignment horizontal="center" vertical="center" wrapText="1" readingOrder="1"/>
    </xf>
    <xf numFmtId="3" fontId="38" fillId="9" borderId="0" xfId="0" applyNumberFormat="1" applyFont="1" applyFill="1" applyAlignment="1">
      <alignment horizontal="center" vertical="center" wrapText="1" readingOrder="1"/>
    </xf>
    <xf numFmtId="10" fontId="23" fillId="0" borderId="0" xfId="1" applyNumberFormat="1" applyFont="1" applyAlignment="1">
      <alignment horizontal="center" vertical="center"/>
    </xf>
    <xf numFmtId="0" fontId="41" fillId="0" borderId="0" xfId="0" applyFont="1" applyAlignment="1">
      <alignment wrapText="1"/>
    </xf>
    <xf numFmtId="0" fontId="39" fillId="6" borderId="0" xfId="0" applyFont="1" applyFill="1" applyAlignment="1">
      <alignment horizontal="center" vertical="center" wrapText="1" readingOrder="1"/>
    </xf>
    <xf numFmtId="0" fontId="42" fillId="7" borderId="0" xfId="0" applyFont="1" applyFill="1" applyAlignment="1">
      <alignment horizontal="center" vertical="center" wrapText="1" readingOrder="1"/>
    </xf>
    <xf numFmtId="0" fontId="43" fillId="7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0" fontId="42" fillId="6" borderId="0" xfId="0" applyFont="1" applyFill="1" applyAlignment="1">
      <alignment horizontal="center" vertical="center" wrapText="1" readingOrder="1"/>
    </xf>
    <xf numFmtId="0" fontId="43" fillId="6" borderId="0" xfId="0" applyFont="1" applyFill="1" applyAlignment="1">
      <alignment horizontal="center" vertical="center" wrapText="1" readingOrder="1"/>
    </xf>
    <xf numFmtId="0" fontId="39" fillId="7" borderId="0" xfId="0" applyFont="1" applyFill="1" applyAlignment="1">
      <alignment horizontal="center" vertical="center" wrapText="1" readingOrder="1"/>
    </xf>
    <xf numFmtId="3" fontId="45" fillId="3" borderId="0" xfId="0" applyNumberFormat="1" applyFont="1" applyFill="1" applyAlignment="1">
      <alignment horizontal="center" vertical="center" wrapText="1" readingOrder="1"/>
    </xf>
    <xf numFmtId="3" fontId="41" fillId="3" borderId="0" xfId="0" applyNumberFormat="1" applyFont="1" applyFill="1" applyAlignment="1">
      <alignment horizontal="center" vertical="center" wrapText="1" readingOrder="1"/>
    </xf>
    <xf numFmtId="3" fontId="45" fillId="0" borderId="0" xfId="0" applyNumberFormat="1" applyFont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6" fillId="4" borderId="0" xfId="0" applyNumberFormat="1" applyFont="1" applyFill="1" applyAlignment="1">
      <alignment horizontal="center" wrapText="1" readingOrder="1"/>
    </xf>
    <xf numFmtId="3" fontId="41" fillId="4" borderId="0" xfId="0" applyNumberFormat="1" applyFont="1" applyFill="1" applyAlignment="1">
      <alignment horizontal="center" wrapText="1" readingOrder="1"/>
    </xf>
    <xf numFmtId="3" fontId="39" fillId="4" borderId="0" xfId="0" applyNumberFormat="1" applyFont="1" applyFill="1" applyAlignment="1">
      <alignment horizontal="center" wrapText="1" readingOrder="1"/>
    </xf>
    <xf numFmtId="0" fontId="47" fillId="0" borderId="0" xfId="0" applyFont="1"/>
    <xf numFmtId="0" fontId="38" fillId="11" borderId="0" xfId="0" applyFont="1" applyFill="1" applyAlignment="1">
      <alignment horizontal="center" vertical="center"/>
    </xf>
    <xf numFmtId="3" fontId="47" fillId="11" borderId="0" xfId="0" applyNumberFormat="1" applyFont="1" applyFill="1" applyAlignment="1">
      <alignment horizontal="center" vertical="center"/>
    </xf>
    <xf numFmtId="3" fontId="41" fillId="11" borderId="0" xfId="0" applyNumberFormat="1" applyFont="1" applyFill="1" applyAlignment="1">
      <alignment horizontal="center" vertical="center"/>
    </xf>
    <xf numFmtId="3" fontId="33" fillId="11" borderId="0" xfId="0" applyNumberFormat="1" applyFont="1" applyFill="1" applyAlignment="1">
      <alignment horizontal="center" vertical="center"/>
    </xf>
    <xf numFmtId="0" fontId="33" fillId="12" borderId="0" xfId="0" applyFont="1" applyFill="1" applyAlignment="1">
      <alignment horizontal="center" vertical="center"/>
    </xf>
    <xf numFmtId="3" fontId="38" fillId="12" borderId="0" xfId="0" applyNumberFormat="1" applyFont="1" applyFill="1" applyAlignment="1">
      <alignment horizontal="center" vertical="center"/>
    </xf>
    <xf numFmtId="0" fontId="41" fillId="0" borderId="0" xfId="0" applyFont="1"/>
    <xf numFmtId="0" fontId="48" fillId="0" borderId="0" xfId="0" applyFont="1"/>
    <xf numFmtId="0" fontId="23" fillId="0" borderId="0" xfId="0" applyFont="1" applyAlignment="1">
      <alignment horizontal="center" vertical="center"/>
    </xf>
    <xf numFmtId="0" fontId="36" fillId="2" borderId="0" xfId="0" applyFont="1" applyFill="1" applyAlignment="1">
      <alignment horizontal="center" wrapText="1" readingOrder="1"/>
    </xf>
    <xf numFmtId="0" fontId="36" fillId="2" borderId="0" xfId="0" applyFont="1" applyFill="1" applyAlignment="1">
      <alignment horizontal="center" vertical="center" wrapText="1" readingOrder="1"/>
    </xf>
    <xf numFmtId="0" fontId="41" fillId="0" borderId="0" xfId="0" applyFont="1" applyAlignment="1">
      <alignment horizontal="center" vertical="center"/>
    </xf>
    <xf numFmtId="3" fontId="41" fillId="0" borderId="0" xfId="0" applyNumberFormat="1" applyFont="1" applyAlignment="1">
      <alignment horizontal="center" vertical="center"/>
    </xf>
    <xf numFmtId="3" fontId="39" fillId="10" borderId="0" xfId="0" applyNumberFormat="1" applyFont="1" applyFill="1" applyAlignment="1">
      <alignment horizontal="center" vertical="center" wrapText="1" readingOrder="1"/>
    </xf>
    <xf numFmtId="0" fontId="40" fillId="3" borderId="0" xfId="0" applyFont="1" applyFill="1" applyAlignment="1">
      <alignment horizontal="center" vertical="center" wrapText="1" readingOrder="1"/>
    </xf>
    <xf numFmtId="0" fontId="40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wrapText="1" readingOrder="1"/>
    </xf>
    <xf numFmtId="3" fontId="39" fillId="9" borderId="0" xfId="0" applyNumberFormat="1" applyFont="1" applyFill="1" applyAlignment="1">
      <alignment horizontal="center" wrapText="1" readingOrder="1"/>
    </xf>
    <xf numFmtId="0" fontId="36" fillId="20" borderId="0" xfId="0" applyFont="1" applyFill="1" applyAlignment="1">
      <alignment horizontal="center" wrapText="1" readingOrder="1"/>
    </xf>
    <xf numFmtId="0" fontId="36" fillId="20" borderId="0" xfId="0" applyFont="1" applyFill="1" applyAlignment="1">
      <alignment horizontal="center" vertical="center" wrapText="1" readingOrder="1"/>
    </xf>
    <xf numFmtId="0" fontId="36" fillId="19" borderId="0" xfId="0" applyFont="1" applyFill="1" applyAlignment="1">
      <alignment horizontal="center" vertical="center" wrapText="1" readingOrder="1"/>
    </xf>
    <xf numFmtId="3" fontId="21" fillId="10" borderId="0" xfId="0" applyNumberFormat="1" applyFont="1" applyFill="1" applyAlignment="1">
      <alignment horizontal="center" vertical="center"/>
    </xf>
    <xf numFmtId="10" fontId="21" fillId="0" borderId="0" xfId="1" applyNumberFormat="1" applyFont="1" applyAlignment="1">
      <alignment horizontal="center" vertical="center"/>
    </xf>
    <xf numFmtId="10" fontId="21" fillId="0" borderId="0" xfId="1" applyNumberFormat="1" applyFont="1"/>
    <xf numFmtId="0" fontId="46" fillId="7" borderId="0" xfId="0" applyFont="1" applyFill="1" applyAlignment="1">
      <alignment horizontal="center" vertical="center" wrapText="1" readingOrder="1"/>
    </xf>
    <xf numFmtId="0" fontId="46" fillId="6" borderId="0" xfId="0" applyFont="1" applyFill="1" applyAlignment="1">
      <alignment horizontal="center" vertical="center" wrapText="1" readingOrder="1"/>
    </xf>
    <xf numFmtId="0" fontId="50" fillId="19" borderId="0" xfId="0" applyFont="1" applyFill="1" applyAlignment="1">
      <alignment horizontal="center" vertical="center"/>
    </xf>
    <xf numFmtId="0" fontId="50" fillId="19" borderId="0" xfId="0" applyFont="1" applyFill="1" applyAlignment="1">
      <alignment horizontal="center" vertical="center" wrapText="1"/>
    </xf>
    <xf numFmtId="0" fontId="51" fillId="19" borderId="0" xfId="0" applyFont="1" applyFill="1" applyAlignment="1">
      <alignment horizontal="center" vertical="center" wrapText="1"/>
    </xf>
    <xf numFmtId="3" fontId="27" fillId="11" borderId="0" xfId="0" applyNumberFormat="1" applyFont="1" applyFill="1" applyAlignment="1">
      <alignment horizontal="center" vertical="center"/>
    </xf>
    <xf numFmtId="3" fontId="27" fillId="0" borderId="0" xfId="0" applyNumberFormat="1" applyFont="1" applyAlignment="1">
      <alignment horizontal="center" vertical="center"/>
    </xf>
    <xf numFmtId="3" fontId="24" fillId="11" borderId="0" xfId="0" applyNumberFormat="1" applyFont="1" applyFill="1" applyAlignment="1">
      <alignment horizontal="center" vertical="center"/>
    </xf>
    <xf numFmtId="3" fontId="27" fillId="12" borderId="0" xfId="0" applyNumberFormat="1" applyFont="1" applyFill="1" applyAlignment="1">
      <alignment horizontal="center" vertical="center"/>
    </xf>
    <xf numFmtId="0" fontId="52" fillId="0" borderId="0" xfId="0" applyFont="1"/>
    <xf numFmtId="0" fontId="37" fillId="10" borderId="0" xfId="0" applyFont="1" applyFill="1" applyAlignment="1">
      <alignment horizontal="center" vertical="center"/>
    </xf>
    <xf numFmtId="3" fontId="37" fillId="10" borderId="0" xfId="0" applyNumberFormat="1" applyFont="1" applyFill="1" applyAlignment="1">
      <alignment horizontal="center" vertical="center"/>
    </xf>
    <xf numFmtId="3" fontId="39" fillId="0" borderId="0" xfId="0" applyNumberFormat="1" applyFont="1" applyAlignment="1">
      <alignment horizontal="center" wrapText="1" readingOrder="1"/>
    </xf>
    <xf numFmtId="3" fontId="39" fillId="11" borderId="0" xfId="0" applyNumberFormat="1" applyFont="1" applyFill="1" applyAlignment="1">
      <alignment horizontal="center" wrapText="1" readingOrder="1"/>
    </xf>
    <xf numFmtId="2" fontId="37" fillId="0" borderId="0" xfId="0" applyNumberFormat="1" applyFont="1"/>
    <xf numFmtId="0" fontId="37" fillId="0" borderId="0" xfId="0" applyFont="1"/>
    <xf numFmtId="2" fontId="37" fillId="10" borderId="0" xfId="0" applyNumberFormat="1" applyFont="1" applyFill="1"/>
    <xf numFmtId="0" fontId="54" fillId="0" borderId="0" xfId="0" applyFont="1"/>
    <xf numFmtId="0" fontId="55" fillId="0" borderId="0" xfId="0" applyFont="1"/>
    <xf numFmtId="0" fontId="56" fillId="0" borderId="0" xfId="0" applyFont="1"/>
    <xf numFmtId="3" fontId="24" fillId="16" borderId="0" xfId="0" applyNumberFormat="1" applyFont="1" applyFill="1" applyAlignment="1">
      <alignment horizontal="center" vertical="center"/>
    </xf>
    <xf numFmtId="3" fontId="24" fillId="17" borderId="0" xfId="0" applyNumberFormat="1" applyFont="1" applyFill="1" applyAlignment="1">
      <alignment horizontal="center" vertical="center"/>
    </xf>
    <xf numFmtId="3" fontId="27" fillId="17" borderId="0" xfId="0" applyNumberFormat="1" applyFont="1" applyFill="1" applyAlignment="1">
      <alignment horizontal="center" vertical="center"/>
    </xf>
    <xf numFmtId="0" fontId="25" fillId="18" borderId="0" xfId="0" applyFont="1" applyFill="1" applyAlignment="1">
      <alignment horizontal="center" vertical="center"/>
    </xf>
    <xf numFmtId="0" fontId="27" fillId="16" borderId="0" xfId="0" applyFont="1" applyFill="1" applyAlignment="1">
      <alignment horizontal="center"/>
    </xf>
    <xf numFmtId="0" fontId="27" fillId="11" borderId="0" xfId="0" applyFont="1" applyFill="1" applyAlignment="1">
      <alignment horizontal="center" vertical="center"/>
    </xf>
    <xf numFmtId="0" fontId="29" fillId="16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30" fillId="16" borderId="0" xfId="0" applyFont="1" applyFill="1" applyAlignment="1">
      <alignment horizontal="center" vertical="center" wrapText="1"/>
    </xf>
    <xf numFmtId="0" fontId="57" fillId="16" borderId="0" xfId="0" applyFont="1" applyFill="1" applyAlignment="1">
      <alignment horizontal="center" vertical="center"/>
    </xf>
    <xf numFmtId="0" fontId="31" fillId="16" borderId="0" xfId="0" applyFont="1" applyFill="1" applyAlignment="1">
      <alignment horizontal="center" vertical="center" wrapText="1"/>
    </xf>
    <xf numFmtId="0" fontId="31" fillId="16" borderId="0" xfId="0" applyFont="1" applyFill="1" applyAlignment="1">
      <alignment horizontal="center" vertical="center"/>
    </xf>
    <xf numFmtId="3" fontId="27" fillId="16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48" fillId="0" borderId="0" xfId="0" applyFont="1" applyAlignment="1">
      <alignment horizontal="center"/>
    </xf>
    <xf numFmtId="0" fontId="38" fillId="4" borderId="0" xfId="0" applyFont="1" applyFill="1" applyAlignment="1">
      <alignment horizontal="center" vertical="center" wrapText="1" readingOrder="1"/>
    </xf>
    <xf numFmtId="0" fontId="38" fillId="5" borderId="0" xfId="0" applyFont="1" applyFill="1" applyAlignment="1">
      <alignment horizontal="center" vertical="center" wrapText="1" readingOrder="1"/>
    </xf>
    <xf numFmtId="0" fontId="4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7" fillId="10" borderId="0" xfId="0" applyFont="1" applyFill="1" applyAlignment="1">
      <alignment horizontal="center"/>
    </xf>
    <xf numFmtId="0" fontId="37" fillId="10" borderId="0" xfId="0" applyFont="1" applyFill="1" applyAlignment="1">
      <alignment horizontal="center" vertical="center"/>
    </xf>
    <xf numFmtId="0" fontId="53" fillId="0" borderId="0" xfId="0" applyFont="1" applyAlignment="1">
      <alignment horizontal="center"/>
    </xf>
    <xf numFmtId="10" fontId="35" fillId="0" borderId="0" xfId="1" applyNumberFormat="1" applyFont="1" applyAlignment="1">
      <alignment horizontal="center"/>
    </xf>
    <xf numFmtId="0" fontId="1" fillId="0" borderId="0" xfId="0" applyFont="1" applyAlignment="1">
      <alignment horizontal="center"/>
    </xf>
    <xf numFmtId="3" fontId="17" fillId="17" borderId="0" xfId="0" applyNumberFormat="1" applyFont="1" applyFill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0" fontId="10" fillId="11" borderId="0" xfId="0" applyFont="1" applyFill="1" applyAlignment="1">
      <alignment horizontal="center" vertical="center"/>
    </xf>
    <xf numFmtId="0" fontId="10" fillId="16" borderId="0" xfId="0" applyFont="1" applyFill="1" applyAlignment="1">
      <alignment horizontal="center"/>
    </xf>
    <xf numFmtId="0" fontId="15" fillId="0" borderId="2" xfId="0" applyFont="1" applyBorder="1" applyAlignment="1">
      <alignment horizontal="center" vertical="center" textRotation="90"/>
    </xf>
    <xf numFmtId="0" fontId="15" fillId="0" borderId="3" xfId="0" applyFont="1" applyBorder="1" applyAlignment="1">
      <alignment horizontal="center" vertical="center" textRotation="90"/>
    </xf>
    <xf numFmtId="0" fontId="15" fillId="0" borderId="4" xfId="0" applyFont="1" applyBorder="1" applyAlignment="1">
      <alignment horizontal="center" vertical="center" textRotation="90"/>
    </xf>
    <xf numFmtId="0" fontId="15" fillId="0" borderId="0" xfId="0" applyFont="1" applyAlignment="1">
      <alignment horizontal="center"/>
    </xf>
    <xf numFmtId="0" fontId="12" fillId="3" borderId="0" xfId="0" applyFont="1" applyFill="1" applyAlignment="1">
      <alignment horizontal="center" vertical="center" wrapText="1" readingOrder="1"/>
    </xf>
    <xf numFmtId="0" fontId="15" fillId="0" borderId="1" xfId="0" applyFont="1" applyBorder="1" applyAlignment="1">
      <alignment horizontal="center" vertical="center" textRotation="90"/>
    </xf>
    <xf numFmtId="1" fontId="14" fillId="3" borderId="0" xfId="0" applyNumberFormat="1" applyFont="1" applyFill="1" applyAlignment="1">
      <alignment horizontal="center" vertical="center" wrapText="1" readingOrder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E3D7BF"/>
      <color rgb="FF6B5213"/>
      <color rgb="FF96731A"/>
      <color rgb="FF255C4F"/>
      <color rgb="FFAE851E"/>
      <color rgb="FF631132"/>
      <color rgb="FFDF4583"/>
      <color rgb="FFAA1E57"/>
      <color rgb="FFD9256E"/>
      <color rgb="FFB11F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050" b="1" i="0" baseline="0">
                <a:effectLst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OPERACIONES NACIONALES E INTERNACIONALES</a:t>
            </a:r>
            <a:br>
              <a:rPr lang="es-ES" sz="1050" b="1" i="0" baseline="0">
                <a:effectLst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</a:br>
            <a:r>
              <a:rPr lang="es-ES" sz="1050" b="1" i="0" baseline="0">
                <a:effectLst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DEL 1/o. ENE. - 31 DIC. 2025.</a:t>
            </a:r>
            <a:br>
              <a:rPr lang="es-ES" sz="1050" b="1" i="0" baseline="0">
                <a:effectLst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</a:br>
            <a:r>
              <a:rPr lang="es-ES" sz="1050" b="0" i="0" baseline="0">
                <a:effectLst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(DISTRIBUCIÓN %)</a:t>
            </a:r>
            <a:endParaRPr lang="es-MX" sz="1050" b="0">
              <a:effectLst/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defRPr>
                    </a:pPr>
                    <a:r>
                      <a:rPr lang="en-US" b="1" baseline="0"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rPr>
                      <a:t>INTERNACIONALES
</a:t>
                    </a:r>
                    <a:fld id="{2D014384-87EC-43BD-8D34-FCB76C9C9649}" type="PERCENTAGE">
                      <a:rPr lang="en-US" sz="1600" b="1" baseline="0"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rPr>
                      <a:pPr>
                        <a:defRPr sz="1100" b="1"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t>[PORCENTAJE]</a:t>
                    </a:fld>
                    <a:endParaRPr lang="en-US" b="1" baseline="0">
                      <a:latin typeface="Noto Sans" panose="020B0502040504020204" pitchFamily="34" charset="0"/>
                      <a:ea typeface="Noto Sans" panose="020B0502040504020204" pitchFamily="34" charset="0"/>
                      <a:cs typeface="Noto Sans" panose="020B0502040504020204" pitchFamily="34" charset="0"/>
                    </a:endParaRPr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Noto Sans" panose="020B0502040504020204" pitchFamily="34" charset="0"/>
                      <a:ea typeface="Noto Sans" panose="020B0502040504020204" pitchFamily="34" charset="0"/>
                      <a:cs typeface="Noto Sans" panose="020B0502040504020204" pitchFamily="34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49119</c:v>
                </c:pt>
                <c:pt idx="1">
                  <c:v>3478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solidFill>
                  <a:schemeClr val="tx1"/>
                </a:solidFill>
              </a:rPr>
              <a:t>PASAJEROS NACIONALES E INTERNACIONALES</a:t>
            </a:r>
            <a:br>
              <a:rPr lang="es-ES" b="1">
                <a:solidFill>
                  <a:schemeClr val="tx1"/>
                </a:solidFill>
              </a:rPr>
            </a:br>
            <a:r>
              <a:rPr lang="es-ES" b="1">
                <a:solidFill>
                  <a:schemeClr val="tx1"/>
                </a:solidFill>
              </a:rPr>
              <a:t>DEL 1/o. ENE. AL 31 DIC. 2025.</a:t>
            </a:r>
            <a:br>
              <a:rPr lang="es-ES" b="1">
                <a:solidFill>
                  <a:schemeClr val="tx1"/>
                </a:solidFill>
              </a:rPr>
            </a:br>
            <a:r>
              <a:rPr lang="es-ES" b="0">
                <a:solidFill>
                  <a:schemeClr val="tx1"/>
                </a:solidFill>
              </a:rPr>
              <a:t>(DISTRIBUCIÓN %)</a:t>
            </a:r>
            <a:endParaRPr lang="es-MX" b="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0294364821430294"/>
          <c:y val="0.262162542283745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2869446585484019"/>
                  <c:y val="-0.18650592298864319"/>
                </c:manualLayout>
              </c:layout>
              <c:tx>
                <c:rich>
                  <a:bodyPr rot="0" spcFirstLastPara="1" vertOverflow="ellipsis" vert="horz" wrap="square" anchor="ctr" anchorCtr="0"/>
                  <a:lstStyle/>
                  <a:p>
                    <a:pPr algn="l"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defRPr>
                    </a:pPr>
                    <a:r>
                      <a:rPr lang="en-US" sz="1100" b="0"/>
                      <a:t>NACIONALES.</a:t>
                    </a:r>
                    <a:r>
                      <a:rPr lang="en-US" sz="1100"/>
                      <a:t>
</a:t>
                    </a:r>
                    <a:fld id="{C3D7235D-5EC6-4409-B15A-0379383FAFE0}" type="PERCENTAGE">
                      <a:rPr lang="en-US" sz="1100"/>
                      <a:pPr algn="l">
                        <a:defRPr sz="1100" b="1"/>
                      </a:pPr>
                      <a:t>[PORCENTAJE]</a:t>
                    </a:fld>
                    <a:endParaRPr lang="en-US" sz="110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l"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Noto Sans" panose="020B0502040504020204" pitchFamily="34" charset="0"/>
                      <a:ea typeface="Noto Sans" panose="020B0502040504020204" pitchFamily="34" charset="0"/>
                      <a:cs typeface="Noto Sans" panose="020B0502040504020204" pitchFamily="34" charset="0"/>
                    </a:defRPr>
                  </a:pPr>
                  <a:endParaRPr lang="en-US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499835779458954"/>
                      <c:h val="0.1460473116606320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0.4080714385840728"/>
                  <c:y val="7.1116105450188261E-2"/>
                </c:manualLayout>
              </c:layout>
              <c:tx>
                <c:rich>
                  <a:bodyPr rot="0" spcFirstLastPara="1" vertOverflow="ellipsis" vert="horz" wrap="square" anchor="ctr" anchorCtr="0"/>
                  <a:lstStyle/>
                  <a:p>
                    <a:pPr algn="l">
                      <a:defRPr sz="105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defRPr>
                    </a:pPr>
                    <a:r>
                      <a:rPr lang="en-US" sz="1050" b="0"/>
                      <a:t>INTERNACIONALES.</a:t>
                    </a:r>
                    <a:r>
                      <a:rPr lang="en-US" sz="1050"/>
                      <a:t>
</a:t>
                    </a:r>
                    <a:fld id="{4EEE42DD-B058-4597-B4B5-33EC7909E98E}" type="PERCENTAGE">
                      <a:rPr lang="en-US" sz="1050"/>
                      <a:pPr algn="l">
                        <a:defRPr sz="1050" b="1"/>
                      </a:pPr>
                      <a:t>[PORCENTAJE]</a:t>
                    </a:fld>
                    <a:endParaRPr lang="en-US" sz="105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l">
                    <a:defRPr sz="105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Noto Sans" panose="020B0502040504020204" pitchFamily="34" charset="0"/>
                      <a:ea typeface="Noto Sans" panose="020B0502040504020204" pitchFamily="34" charset="0"/>
                      <a:cs typeface="Noto Sans" panose="020B0502040504020204" pitchFamily="34" charset="0"/>
                    </a:defRPr>
                  </a:pPr>
                  <a:endParaRPr lang="en-US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80973857411"/>
                      <c:h val="0.1271843365224567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6667758</c:v>
                </c:pt>
                <c:pt idx="1">
                  <c:v>390461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 b="1">
                <a:solidFill>
                  <a:schemeClr val="tx1"/>
                </a:solidFill>
              </a:rPr>
              <a:t>PASAJEROS NACIONALES E INTERNACIONALES POR LLEGADAS Y SALIDAS</a:t>
            </a:r>
            <a:br>
              <a:rPr lang="es-ES" sz="1400" b="1">
                <a:solidFill>
                  <a:schemeClr val="tx1"/>
                </a:solidFill>
              </a:rPr>
            </a:br>
            <a:r>
              <a:rPr lang="es-ES" sz="1400" b="1">
                <a:solidFill>
                  <a:schemeClr val="tx1"/>
                </a:solidFill>
              </a:rPr>
              <a:t>DEL 1/o. ENE - 31 DIC. 2025</a:t>
            </a:r>
          </a:p>
          <a:p>
            <a:pPr>
              <a:defRPr/>
            </a:pPr>
            <a:r>
              <a:rPr lang="es-ES" sz="1400" b="0">
                <a:solidFill>
                  <a:schemeClr val="tx1"/>
                </a:solidFill>
              </a:rPr>
              <a:t>(DISTRIBUCIÓN %)</a:t>
            </a:r>
            <a:endParaRPr lang="es-MX" sz="1400" b="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5096985507068272"/>
                  <c:y val="-6.3099826017677343E-2"/>
                </c:manualLayout>
              </c:layout>
              <c:tx>
                <c:rich>
                  <a:bodyPr/>
                  <a:lstStyle/>
                  <a:p>
                    <a:r>
                      <a:rPr lang="en-US" sz="900" b="0" i="0" u="none" strike="noStrike" kern="1200" baseline="0">
                        <a:solidFill>
                          <a:sysClr val="windowText" lastClr="000000">
                            <a:lumMod val="65000"/>
                            <a:lumOff val="35000"/>
                          </a:sysClr>
                        </a:solidFill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rPr>
                      <a:t>DE SALIDA NACIONAL</a:t>
                    </a:r>
                    <a:r>
                      <a:rPr lang="en-US" sz="900" b="1" i="0" u="none" strike="noStrike" kern="1200" baseline="0">
                        <a:solidFill>
                          <a:sysClr val="windowText" lastClr="000000">
                            <a:lumMod val="65000"/>
                            <a:lumOff val="35000"/>
                          </a:sysClr>
                        </a:solidFill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rPr>
                      <a:t>
</a:t>
                    </a:r>
                    <a:fld id="{2DD677F5-94F4-4DFD-8B39-5EF09E7E4C07}" type="PERCENTAGE">
                      <a:rPr lang="en-US" sz="1100" b="1" i="0" u="none" strike="noStrike" kern="1200" baseline="0">
                        <a:solidFill>
                          <a:sysClr val="windowText" lastClr="000000">
                            <a:lumMod val="65000"/>
                            <a:lumOff val="35000"/>
                          </a:sysClr>
                        </a:solidFill>
                        <a:latin typeface="Noto Sans" panose="020B0502040504020204" pitchFamily="34" charset="0"/>
                        <a:ea typeface="Noto Sans" panose="020B0502040504020204" pitchFamily="34" charset="0"/>
                        <a:cs typeface="Noto Sans" panose="020B0502040504020204" pitchFamily="34" charset="0"/>
                      </a:rPr>
                      <a:pPr/>
                      <a:t>[PORCENTAJE]</a:t>
                    </a:fld>
                    <a:endParaRPr lang="en-US" sz="900" b="1" i="0" u="none" strike="noStrike" kern="1200" baseline="0">
                      <a:solidFill>
                        <a:sysClr val="windowText" lastClr="000000">
                          <a:lumMod val="65000"/>
                          <a:lumOff val="35000"/>
                        </a:sysClr>
                      </a:solidFill>
                      <a:latin typeface="Noto Sans" panose="020B0502040504020204" pitchFamily="34" charset="0"/>
                      <a:ea typeface="Noto Sans" panose="020B0502040504020204" pitchFamily="34" charset="0"/>
                      <a:cs typeface="Noto Sans" panose="020B0502040504020204" pitchFamily="34" charset="0"/>
                    </a:endParaRPr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760417096576326"/>
                      <c:h val="0.1371777063420173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l">
                  <a:defRPr lang="en-US" sz="1000" b="0" i="0" u="none" strike="noStrike" kern="1200" baseline="0">
                    <a:solidFill>
                      <a:schemeClr val="tx1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(Pasajeros!$D$40:$E$40,Pasajeros!$G$40:$H$40)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(Pasajeros!$D$53:$E$53,Pasajeros!$G$53:$H$53)</c:f>
              <c:numCache>
                <c:formatCode>#,##0</c:formatCode>
                <c:ptCount val="4"/>
                <c:pt idx="0">
                  <c:v>3381195</c:v>
                </c:pt>
                <c:pt idx="1">
                  <c:v>3286563</c:v>
                </c:pt>
                <c:pt idx="2">
                  <c:v>197957</c:v>
                </c:pt>
                <c:pt idx="3">
                  <c:v>192504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>
                <a:solidFill>
                  <a:schemeClr val="tx1"/>
                </a:solidFill>
              </a:rPr>
              <a:t>PASAJEROS DE AVIACIÓN GENERAL POR LLEGADAS Y SALIDAS, DEL 1/o. ENE. - 31 DIC. 2025.</a:t>
            </a:r>
            <a:br>
              <a:rPr lang="es-ES" sz="1200" b="1">
                <a:solidFill>
                  <a:schemeClr val="tx1"/>
                </a:solidFill>
              </a:rPr>
            </a:br>
            <a:r>
              <a:rPr lang="es-ES" sz="1200" b="0">
                <a:solidFill>
                  <a:schemeClr val="tx1"/>
                </a:solidFill>
              </a:rPr>
              <a:t>(DISTRIBUCIÓN %)</a:t>
            </a:r>
            <a:endParaRPr lang="es-MX" sz="1200" b="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BB9D61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18709845372427136"/>
                  <c:y val="-8.2337467483196619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Pasajeros!$D$90:$E$90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Pasajeros!$D$103:$E$103</c:f>
              <c:numCache>
                <c:formatCode>#,##0</c:formatCode>
                <c:ptCount val="2"/>
                <c:pt idx="0">
                  <c:v>10525</c:v>
                </c:pt>
                <c:pt idx="1">
                  <c:v>10589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b="1"/>
              <a:t>PASAJEROS COMERCIALES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08140704673557"/>
          <c:y val="0.1027831930629743"/>
          <c:w val="0.74725069988043968"/>
          <c:h val="0.55581640511292785"/>
        </c:manualLayout>
      </c:layout>
      <c:barChart>
        <c:barDir val="col"/>
        <c:grouping val="clustered"/>
        <c:varyColors val="0"/>
        <c:ser>
          <c:idx val="0"/>
          <c:order val="0"/>
          <c:tx>
            <c:v>PASAJEROS NACIONALES</c:v>
          </c:tx>
          <c:spPr>
            <a:solidFill>
              <a:srgbClr val="E3D7BF"/>
            </a:solidFill>
            <a:ln>
              <a:noFill/>
            </a:ln>
            <a:effectLst>
              <a:outerShdw blurRad="50800" dist="50800" dir="5400000" algn="ctr" rotWithShape="0">
                <a:srgbClr val="D4C19C"/>
              </a:outerShdw>
            </a:effectLst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E947-4BCF-B45E-908D7B2E6FA2}"/>
                </c:ext>
              </c:extLst>
            </c:dLbl>
            <c:dLbl>
              <c:idx val="1"/>
              <c:layout>
                <c:manualLayout>
                  <c:x val="0"/>
                  <c:y val="7.25508914481464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947-4BCF-B45E-908D7B2E6FA2}"/>
                </c:ext>
              </c:extLst>
            </c:dLbl>
            <c:dLbl>
              <c:idx val="2"/>
              <c:layout>
                <c:manualLayout>
                  <c:x val="0"/>
                  <c:y val="7.717569009187873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E947-4BCF-B45E-908D7B2E6FA2}"/>
                </c:ext>
              </c:extLst>
            </c:dLbl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947-4BCF-B45E-908D7B2E6FA2}"/>
                </c:ext>
              </c:extLst>
            </c:dLbl>
            <c:dLbl>
              <c:idx val="4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E947-4BCF-B45E-908D7B2E6FA2}"/>
                </c:ext>
              </c:extLst>
            </c:dLbl>
            <c:dLbl>
              <c:idx val="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947-4BCF-B45E-908D7B2E6FA2}"/>
                </c:ext>
              </c:extLst>
            </c:dLbl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E947-4BCF-B45E-908D7B2E6FA2}"/>
                </c:ext>
              </c:extLst>
            </c:dLbl>
            <c:dLbl>
              <c:idx val="7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E947-4BCF-B45E-908D7B2E6FA2}"/>
                </c:ext>
              </c:extLst>
            </c:dLbl>
            <c:dLbl>
              <c:idx val="8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E947-4BCF-B45E-908D7B2E6FA2}"/>
                </c:ext>
              </c:extLst>
            </c:dLbl>
            <c:dLbl>
              <c:idx val="9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E947-4BCF-B45E-908D7B2E6FA2}"/>
                </c:ext>
              </c:extLst>
            </c:dLbl>
            <c:dLbl>
              <c:idx val="1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E947-4BCF-B45E-908D7B2E6FA2}"/>
                </c:ext>
              </c:extLst>
            </c:dLbl>
            <c:dLbl>
              <c:idx val="11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34266231849036E-2"/>
                      <c:h val="2.86153043326898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E947-4BCF-B45E-908D7B2E6F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overflow" horzOverflow="overflow" vert="horz" wrap="square" tIns="0" bIns="0" anchor="t" anchorCtr="0">
                <a:no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96731A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Pasajeros!$C$13:$C$24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Pasajeros!$D$13:$D$24</c:f>
              <c:numCache>
                <c:formatCode>#,##0</c:formatCode>
                <c:ptCount val="12"/>
                <c:pt idx="0">
                  <c:v>530188</c:v>
                </c:pt>
                <c:pt idx="1">
                  <c:v>460182</c:v>
                </c:pt>
                <c:pt idx="2">
                  <c:v>539756</c:v>
                </c:pt>
                <c:pt idx="3">
                  <c:v>587489</c:v>
                </c:pt>
                <c:pt idx="4">
                  <c:v>556909</c:v>
                </c:pt>
                <c:pt idx="5">
                  <c:v>514362</c:v>
                </c:pt>
                <c:pt idx="6">
                  <c:v>567181</c:v>
                </c:pt>
                <c:pt idx="7">
                  <c:v>591933</c:v>
                </c:pt>
                <c:pt idx="8">
                  <c:v>516719</c:v>
                </c:pt>
                <c:pt idx="9">
                  <c:v>549933</c:v>
                </c:pt>
                <c:pt idx="10">
                  <c:v>599799</c:v>
                </c:pt>
                <c:pt idx="11">
                  <c:v>653307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F-4654-B88D-C70D73BFD4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36677887"/>
        <c:axId val="1076626607"/>
      </c:barChart>
      <c:lineChart>
        <c:grouping val="standard"/>
        <c:varyColors val="0"/>
        <c:ser>
          <c:idx val="1"/>
          <c:order val="1"/>
          <c:tx>
            <c:v>PASAJEROS INTERNACIONALES</c:v>
          </c:tx>
          <c:spPr>
            <a:ln w="12700" cap="rnd">
              <a:solidFill>
                <a:srgbClr val="9D244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D2449"/>
              </a:solidFill>
              <a:ln w="9525">
                <a:solidFill>
                  <a:srgbClr val="9D2449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9.4145535018273652E-3"/>
                  <c:y val="-2.96274638035598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0F-4654-B88D-C70D73BFD4EF}"/>
                </c:ext>
              </c:extLst>
            </c:dLbl>
            <c:dLbl>
              <c:idx val="1"/>
              <c:layout>
                <c:manualLayout>
                  <c:x val="-6.7246810727338326E-3"/>
                  <c:y val="-5.5962987184501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0F-4654-B88D-C70D73BFD4EF}"/>
                </c:ext>
              </c:extLst>
            </c:dLbl>
            <c:dLbl>
              <c:idx val="2"/>
              <c:layout>
                <c:manualLayout>
                  <c:x val="-9.4145535018274155E-3"/>
                  <c:y val="-3.9503285071413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0F-4654-B88D-C70D73BFD4EF}"/>
                </c:ext>
              </c:extLst>
            </c:dLbl>
            <c:dLbl>
              <c:idx val="3"/>
              <c:layout>
                <c:manualLayout>
                  <c:x val="-2.9588596720028913E-2"/>
                  <c:y val="-4.9379106339266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0F-4654-B88D-C70D73BFD4EF}"/>
                </c:ext>
              </c:extLst>
            </c:dLbl>
            <c:dLbl>
              <c:idx val="4"/>
              <c:layout>
                <c:manualLayout>
                  <c:x val="-1.8829107003654682E-2"/>
                  <c:y val="-4.93791063392663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0F-4654-B88D-C70D73BFD4EF}"/>
                </c:ext>
              </c:extLst>
            </c:dLbl>
            <c:dLbl>
              <c:idx val="5"/>
              <c:layout>
                <c:manualLayout>
                  <c:x val="-2.0174043218201498E-2"/>
                  <c:y val="-5.26710467618840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0F-4654-B88D-C70D73BFD4EF}"/>
                </c:ext>
              </c:extLst>
            </c:dLbl>
            <c:dLbl>
              <c:idx val="6"/>
              <c:layout>
                <c:manualLayout>
                  <c:x val="-2.4208851861841799E-2"/>
                  <c:y val="-4.27952254940308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30F-4654-B88D-C70D73BFD4EF}"/>
                </c:ext>
              </c:extLst>
            </c:dLbl>
            <c:dLbl>
              <c:idx val="7"/>
              <c:layout>
                <c:manualLayout>
                  <c:x val="-3.0933532934575632E-2"/>
                  <c:y val="-4.6087165916648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30F-4654-B88D-C70D73BFD4EF}"/>
                </c:ext>
              </c:extLst>
            </c:dLbl>
            <c:dLbl>
              <c:idx val="8"/>
              <c:layout>
                <c:manualLayout>
                  <c:x val="-2.2863915647295032E-2"/>
                  <c:y val="-5.2671046761884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30F-4654-B88D-C70D73BFD4EF}"/>
                </c:ext>
              </c:extLst>
            </c:dLbl>
            <c:dLbl>
              <c:idx val="9"/>
              <c:layout>
                <c:manualLayout>
                  <c:x val="-2.8988842566215811E-2"/>
                  <c:y val="-3.29194042261776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30F-4654-B88D-C70D73BFD4EF}"/>
                </c:ext>
              </c:extLst>
            </c:dLbl>
            <c:dLbl>
              <c:idx val="10"/>
              <c:layout>
                <c:manualLayout>
                  <c:x val="-1.3449362145467566E-2"/>
                  <c:y val="-3.9503285071413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30F-4654-B88D-C70D73BFD4EF}"/>
                </c:ext>
              </c:extLst>
            </c:dLbl>
            <c:dLbl>
              <c:idx val="11"/>
              <c:layout>
                <c:manualLayout>
                  <c:x val="-1.4327615080000997E-2"/>
                  <c:y val="-4.1565029406669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59C-4D26-A287-A9092E869FE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631132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Pasajeros!$E$13:$E$24</c:f>
              <c:numCache>
                <c:formatCode>#,##0</c:formatCode>
                <c:ptCount val="12"/>
                <c:pt idx="0">
                  <c:v>35528</c:v>
                </c:pt>
                <c:pt idx="1">
                  <c:v>28258</c:v>
                </c:pt>
                <c:pt idx="2">
                  <c:v>30341</c:v>
                </c:pt>
                <c:pt idx="3">
                  <c:v>33708</c:v>
                </c:pt>
                <c:pt idx="4">
                  <c:v>29390</c:v>
                </c:pt>
                <c:pt idx="5">
                  <c:v>27038</c:v>
                </c:pt>
                <c:pt idx="6">
                  <c:v>37577</c:v>
                </c:pt>
                <c:pt idx="7">
                  <c:v>39019</c:v>
                </c:pt>
                <c:pt idx="8">
                  <c:v>29738</c:v>
                </c:pt>
                <c:pt idx="9">
                  <c:v>34696</c:v>
                </c:pt>
                <c:pt idx="10">
                  <c:v>33054</c:v>
                </c:pt>
                <c:pt idx="11">
                  <c:v>32114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30F-4654-B88D-C70D73BFD4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51315455"/>
        <c:axId val="1051314975"/>
      </c:lineChart>
      <c:catAx>
        <c:axId val="1536677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76626607"/>
        <c:crosses val="autoZero"/>
        <c:auto val="0"/>
        <c:lblAlgn val="ctr"/>
        <c:lblOffset val="100"/>
        <c:noMultiLvlLbl val="0"/>
      </c:catAx>
      <c:valAx>
        <c:axId val="10766266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r>
                  <a:rPr lang="es-MX" b="1">
                    <a:solidFill>
                      <a:schemeClr val="tx1"/>
                    </a:solidFill>
                  </a:rPr>
                  <a:t>PASAJEROS </a:t>
                </a:r>
              </a:p>
            </c:rich>
          </c:tx>
          <c:layout>
            <c:manualLayout>
              <c:xMode val="edge"/>
              <c:yMode val="edge"/>
              <c:x val="2.8800945217858795E-2"/>
              <c:y val="0.2661977077207926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536677887"/>
        <c:crosses val="autoZero"/>
        <c:crossBetween val="between"/>
      </c:valAx>
      <c:valAx>
        <c:axId val="1051314975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51315455"/>
        <c:crosses val="max"/>
        <c:crossBetween val="between"/>
      </c:valAx>
      <c:catAx>
        <c:axId val="1051315455"/>
        <c:scaling>
          <c:orientation val="minMax"/>
        </c:scaling>
        <c:delete val="1"/>
        <c:axPos val="b"/>
        <c:majorTickMark val="out"/>
        <c:minorTickMark val="none"/>
        <c:tickLblPos val="nextTo"/>
        <c:crossAx val="10513149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55381895512448"/>
          <c:y val="0.75402953789703864"/>
          <c:w val="0.22207340060665642"/>
          <c:h val="0.107623920179616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sz="1100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INTERNACIONALES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6253765891493624"/>
          <c:y val="7.6454778008244753E-2"/>
          <c:w val="0.81493271026620606"/>
          <c:h val="0.741430674465402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Pasajeros!$G$40</c:f>
              <c:strCache>
                <c:ptCount val="1"/>
                <c:pt idx="0">
                  <c:v>SALIDAS</c:v>
                </c:pt>
              </c:strCache>
            </c:strRef>
          </c:tx>
          <c:spPr>
            <a:solidFill>
              <a:srgbClr val="AE851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AE851E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Pasajeros!$C$41:$C$52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Pasajeros!$G$41:$G$52</c:f>
              <c:numCache>
                <c:formatCode>#,##0</c:formatCode>
                <c:ptCount val="12"/>
                <c:pt idx="0">
                  <c:v>17249</c:v>
                </c:pt>
                <c:pt idx="1">
                  <c:v>14920</c:v>
                </c:pt>
                <c:pt idx="2">
                  <c:v>15839</c:v>
                </c:pt>
                <c:pt idx="3">
                  <c:v>17732</c:v>
                </c:pt>
                <c:pt idx="4">
                  <c:v>14936</c:v>
                </c:pt>
                <c:pt idx="5">
                  <c:v>13814</c:v>
                </c:pt>
                <c:pt idx="6">
                  <c:v>20262</c:v>
                </c:pt>
                <c:pt idx="7">
                  <c:v>17046</c:v>
                </c:pt>
                <c:pt idx="8">
                  <c:v>15168</c:v>
                </c:pt>
                <c:pt idx="9">
                  <c:v>16786</c:v>
                </c:pt>
                <c:pt idx="10">
                  <c:v>17156</c:v>
                </c:pt>
                <c:pt idx="11">
                  <c:v>17049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BC-4E91-AE72-F69417D0243B}"/>
            </c:ext>
          </c:extLst>
        </c:ser>
        <c:ser>
          <c:idx val="1"/>
          <c:order val="1"/>
          <c:tx>
            <c:strRef>
              <c:f>Pasajeros!$H$40</c:f>
              <c:strCache>
                <c:ptCount val="1"/>
                <c:pt idx="0">
                  <c:v>LLEGADAS</c:v>
                </c:pt>
              </c:strCache>
            </c:strRef>
          </c:tx>
          <c:spPr>
            <a:solidFill>
              <a:srgbClr val="255C4F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8078506401207939E-3"/>
                  <c:y val="-3.8790366936209178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BC-4E91-AE72-F69417D0243B}"/>
                </c:ext>
              </c:extLst>
            </c:dLbl>
            <c:dLbl>
              <c:idx val="1"/>
              <c:layout>
                <c:manualLayout>
                  <c:x val="1.3013084400201323E-2"/>
                  <c:y val="4.231725277727718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BC-4E91-AE72-F69417D0243B}"/>
                </c:ext>
              </c:extLst>
            </c:dLbl>
            <c:dLbl>
              <c:idx val="2"/>
              <c:layout>
                <c:manualLayout>
                  <c:x val="7.8078506401207939E-3"/>
                  <c:y val="8.463450555455553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BC-4E91-AE72-F69417D0243B}"/>
                </c:ext>
              </c:extLst>
            </c:dLbl>
            <c:dLbl>
              <c:idx val="3"/>
              <c:layout>
                <c:manualLayout>
                  <c:x val="7.8078506401207462E-3"/>
                  <c:y val="-3.8790366936209178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BC-4E91-AE72-F69417D0243B}"/>
                </c:ext>
              </c:extLst>
            </c:dLbl>
            <c:dLbl>
              <c:idx val="4"/>
              <c:layout>
                <c:manualLayout>
                  <c:x val="5.205233760080529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BBC-4E91-AE72-F69417D0243B}"/>
                </c:ext>
              </c:extLst>
            </c:dLbl>
            <c:dLbl>
              <c:idx val="5"/>
              <c:layout>
                <c:manualLayout>
                  <c:x val="7.8078506401207939E-3"/>
                  <c:y val="-3.8790366936209178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BC-4E91-AE72-F69417D0243B}"/>
                </c:ext>
              </c:extLst>
            </c:dLbl>
            <c:dLbl>
              <c:idx val="6"/>
              <c:layout>
                <c:manualLayout>
                  <c:x val="7.80785064012079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BBC-4E91-AE72-F69417D0243B}"/>
                </c:ext>
              </c:extLst>
            </c:dLbl>
            <c:dLbl>
              <c:idx val="7"/>
              <c:layout>
                <c:manualLayout>
                  <c:x val="7.80785064012079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BBC-4E91-AE72-F69417D0243B}"/>
                </c:ext>
              </c:extLst>
            </c:dLbl>
            <c:dLbl>
              <c:idx val="8"/>
              <c:layout>
                <c:manualLayout>
                  <c:x val="7.80785064012079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BBC-4E91-AE72-F69417D0243B}"/>
                </c:ext>
              </c:extLst>
            </c:dLbl>
            <c:dLbl>
              <c:idx val="9"/>
              <c:layout>
                <c:manualLayout>
                  <c:x val="7.807850640120698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BBC-4E91-AE72-F69417D0243B}"/>
                </c:ext>
              </c:extLst>
            </c:dLbl>
            <c:dLbl>
              <c:idx val="10"/>
              <c:layout>
                <c:manualLayout>
                  <c:x val="5.2052337600803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BBC-4E91-AE72-F69417D024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255C4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Pasajeros!$C$41:$C$52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Pasajeros!$H$41:$H$52</c:f>
              <c:numCache>
                <c:formatCode>#,##0</c:formatCode>
                <c:ptCount val="12"/>
                <c:pt idx="0">
                  <c:v>18279</c:v>
                </c:pt>
                <c:pt idx="1">
                  <c:v>13338</c:v>
                </c:pt>
                <c:pt idx="2">
                  <c:v>14502</c:v>
                </c:pt>
                <c:pt idx="3">
                  <c:v>15976</c:v>
                </c:pt>
                <c:pt idx="4">
                  <c:v>14454</c:v>
                </c:pt>
                <c:pt idx="5">
                  <c:v>13224</c:v>
                </c:pt>
                <c:pt idx="6">
                  <c:v>17315</c:v>
                </c:pt>
                <c:pt idx="7">
                  <c:v>21973</c:v>
                </c:pt>
                <c:pt idx="8">
                  <c:v>14570</c:v>
                </c:pt>
                <c:pt idx="9">
                  <c:v>17910</c:v>
                </c:pt>
                <c:pt idx="10">
                  <c:v>15898</c:v>
                </c:pt>
                <c:pt idx="11">
                  <c:v>15065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BC-4E91-AE72-F69417D024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36703327"/>
        <c:axId val="1076537311"/>
      </c:barChart>
      <c:catAx>
        <c:axId val="153670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76537311"/>
        <c:crosses val="autoZero"/>
        <c:auto val="1"/>
        <c:lblAlgn val="ctr"/>
        <c:lblOffset val="100"/>
        <c:noMultiLvlLbl val="0"/>
      </c:catAx>
      <c:valAx>
        <c:axId val="107653731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b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r>
                  <a:rPr lang="es-MX" b="1"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PASAJEROS</a:t>
                </a:r>
              </a:p>
            </c:rich>
          </c:tx>
          <c:layout>
            <c:manualLayout>
              <c:xMode val="edge"/>
              <c:yMode val="edge"/>
              <c:x val="2.3727878184527835E-2"/>
              <c:y val="0.33450959909545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b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536703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b="1"/>
              <a:t>PASAJEROS DE AVIACIÓN GENERAL</a:t>
            </a:r>
          </a:p>
          <a:p>
            <a:pPr>
              <a:defRPr/>
            </a:pPr>
            <a:r>
              <a:rPr lang="es-MX"/>
              <a:t> (CIFRAS ACUMULADAS POR MES)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0430306010288391"/>
          <c:y val="0.1332327063200914"/>
          <c:w val="0.71213670015867558"/>
          <c:h val="0.64330175961370573"/>
        </c:manualLayout>
      </c:layout>
      <c:barChart>
        <c:barDir val="col"/>
        <c:grouping val="clustered"/>
        <c:varyColors val="0"/>
        <c:ser>
          <c:idx val="0"/>
          <c:order val="0"/>
          <c:tx>
            <c:v>PASAJEROS DE LLEGADA</c:v>
          </c:tx>
          <c:spPr>
            <a:solidFill>
              <a:srgbClr val="AE851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Pasajeros!$C$91:$C$102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Pasajeros!$E$91:$E$102</c:f>
              <c:numCache>
                <c:formatCode>#,##0</c:formatCode>
                <c:ptCount val="12"/>
                <c:pt idx="0">
                  <c:v>2055</c:v>
                </c:pt>
                <c:pt idx="1">
                  <c:v>793</c:v>
                </c:pt>
                <c:pt idx="2">
                  <c:v>770</c:v>
                </c:pt>
                <c:pt idx="3">
                  <c:v>468</c:v>
                </c:pt>
                <c:pt idx="4">
                  <c:v>474</c:v>
                </c:pt>
                <c:pt idx="5">
                  <c:v>1379</c:v>
                </c:pt>
                <c:pt idx="6">
                  <c:v>452</c:v>
                </c:pt>
                <c:pt idx="7">
                  <c:v>2257</c:v>
                </c:pt>
                <c:pt idx="8">
                  <c:v>498</c:v>
                </c:pt>
                <c:pt idx="9">
                  <c:v>497</c:v>
                </c:pt>
                <c:pt idx="10">
                  <c:v>531</c:v>
                </c:pt>
                <c:pt idx="11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85-41A6-A959-B3E098EB8A3E}"/>
            </c:ext>
          </c:extLst>
        </c:ser>
        <c:ser>
          <c:idx val="1"/>
          <c:order val="1"/>
          <c:tx>
            <c:v>PASAJEROS DE SALIDA</c:v>
          </c:tx>
          <c:spPr>
            <a:solidFill>
              <a:srgbClr val="255C4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Pasajeros!$C$91:$C$102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Pasajeros!$D$91:$D$102</c:f>
              <c:numCache>
                <c:formatCode>#,##0</c:formatCode>
                <c:ptCount val="12"/>
                <c:pt idx="0">
                  <c:v>298</c:v>
                </c:pt>
                <c:pt idx="1">
                  <c:v>555</c:v>
                </c:pt>
                <c:pt idx="2">
                  <c:v>831</c:v>
                </c:pt>
                <c:pt idx="3">
                  <c:v>1372</c:v>
                </c:pt>
                <c:pt idx="4">
                  <c:v>1102</c:v>
                </c:pt>
                <c:pt idx="5">
                  <c:v>1798</c:v>
                </c:pt>
                <c:pt idx="6">
                  <c:v>1063</c:v>
                </c:pt>
                <c:pt idx="7">
                  <c:v>776</c:v>
                </c:pt>
                <c:pt idx="8">
                  <c:v>450</c:v>
                </c:pt>
                <c:pt idx="9">
                  <c:v>801</c:v>
                </c:pt>
                <c:pt idx="10">
                  <c:v>558</c:v>
                </c:pt>
                <c:pt idx="11">
                  <c:v>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85-41A6-A959-B3E098EB8A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11140783"/>
        <c:axId val="1062439935"/>
      </c:barChart>
      <c:catAx>
        <c:axId val="911140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62439935"/>
        <c:crosses val="autoZero"/>
        <c:auto val="1"/>
        <c:lblAlgn val="ctr"/>
        <c:lblOffset val="100"/>
        <c:noMultiLvlLbl val="0"/>
      </c:catAx>
      <c:valAx>
        <c:axId val="1062439935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r>
                  <a:rPr lang="es-MX" b="1"/>
                  <a:t>PASAJEROS</a:t>
                </a:r>
              </a:p>
            </c:rich>
          </c:tx>
          <c:layout>
            <c:manualLayout>
              <c:xMode val="edge"/>
              <c:yMode val="edge"/>
              <c:x val="2.3136367726176159E-2"/>
              <c:y val="0.369659360129190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91114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Pasajeros!$D$40</c:f>
              <c:strCache>
                <c:ptCount val="1"/>
                <c:pt idx="0">
                  <c:v>SALIDAS</c:v>
                </c:pt>
              </c:strCache>
            </c:strRef>
          </c:tx>
          <c:spPr>
            <a:solidFill>
              <a:srgbClr val="9D244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lang="en-US" sz="900" b="1" i="0" u="none" strike="noStrike" kern="1200" baseline="0">
                    <a:solidFill>
                      <a:srgbClr val="631132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Pasajeros!$C$41:$C$52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Pasajeros!$D$41:$D$52</c:f>
              <c:numCache>
                <c:formatCode>#,##0</c:formatCode>
                <c:ptCount val="12"/>
                <c:pt idx="0">
                  <c:v>274330</c:v>
                </c:pt>
                <c:pt idx="1">
                  <c:v>234675</c:v>
                </c:pt>
                <c:pt idx="2">
                  <c:v>272865</c:v>
                </c:pt>
                <c:pt idx="3">
                  <c:v>302727</c:v>
                </c:pt>
                <c:pt idx="4">
                  <c:v>281088</c:v>
                </c:pt>
                <c:pt idx="5">
                  <c:v>257780</c:v>
                </c:pt>
                <c:pt idx="6">
                  <c:v>287820</c:v>
                </c:pt>
                <c:pt idx="7">
                  <c:v>298005</c:v>
                </c:pt>
                <c:pt idx="8">
                  <c:v>261516</c:v>
                </c:pt>
                <c:pt idx="9">
                  <c:v>277988</c:v>
                </c:pt>
                <c:pt idx="10">
                  <c:v>303727</c:v>
                </c:pt>
                <c:pt idx="11">
                  <c:v>328674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B0-4362-B0C5-4CA818AE591E}"/>
            </c:ext>
          </c:extLst>
        </c:ser>
        <c:ser>
          <c:idx val="1"/>
          <c:order val="1"/>
          <c:tx>
            <c:strRef>
              <c:f>Pasajeros!$E$40</c:f>
              <c:strCache>
                <c:ptCount val="1"/>
                <c:pt idx="0">
                  <c:v>LLEGADAS</c:v>
                </c:pt>
              </c:strCache>
            </c:strRef>
          </c:tx>
          <c:spPr>
            <a:solidFill>
              <a:srgbClr val="D4C1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lang="en-US" sz="900" b="1" i="0" u="none" strike="noStrike" kern="1200" baseline="0">
                    <a:solidFill>
                      <a:srgbClr val="AE851E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Pasajeros!$C$41:$C$52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Pasajeros!$E$41:$E$52</c:f>
              <c:numCache>
                <c:formatCode>#,##0</c:formatCode>
                <c:ptCount val="12"/>
                <c:pt idx="0">
                  <c:v>255858</c:v>
                </c:pt>
                <c:pt idx="1">
                  <c:v>225507</c:v>
                </c:pt>
                <c:pt idx="2">
                  <c:v>266891</c:v>
                </c:pt>
                <c:pt idx="3">
                  <c:v>284762</c:v>
                </c:pt>
                <c:pt idx="4">
                  <c:v>275821</c:v>
                </c:pt>
                <c:pt idx="5">
                  <c:v>256582</c:v>
                </c:pt>
                <c:pt idx="6">
                  <c:v>279361</c:v>
                </c:pt>
                <c:pt idx="7">
                  <c:v>293928</c:v>
                </c:pt>
                <c:pt idx="8">
                  <c:v>255203</c:v>
                </c:pt>
                <c:pt idx="9">
                  <c:v>271945</c:v>
                </c:pt>
                <c:pt idx="10">
                  <c:v>296072</c:v>
                </c:pt>
                <c:pt idx="11">
                  <c:v>324633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B0-4362-B0C5-4CA818AE59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36680287"/>
        <c:axId val="1678581279"/>
      </c:barChart>
      <c:catAx>
        <c:axId val="1536680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678581279"/>
        <c:crosses val="autoZero"/>
        <c:auto val="1"/>
        <c:lblAlgn val="ctr"/>
        <c:lblOffset val="100"/>
        <c:noMultiLvlLbl val="0"/>
      </c:catAx>
      <c:valAx>
        <c:axId val="167858127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tx1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r>
                  <a:rPr lang="es-MX" b="1"/>
                  <a:t>PASAJEROS</a:t>
                </a:r>
              </a:p>
            </c:rich>
          </c:tx>
          <c:layout>
            <c:manualLayout>
              <c:xMode val="edge"/>
              <c:yMode val="edge"/>
              <c:x val="1.4429892634456895E-2"/>
              <c:y val="0.324814155400829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000" b="1" i="0" u="none" strike="noStrike" kern="1200" baseline="0">
                  <a:solidFill>
                    <a:schemeClr val="tx1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536680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1000" b="0" i="0" u="none" strike="noStrike" kern="1200" baseline="0">
          <a:solidFill>
            <a:schemeClr val="tx1"/>
          </a:solidFill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b="1">
                <a:solidFill>
                  <a:schemeClr val="tx1"/>
                </a:solidFill>
              </a:rPr>
              <a:t>CARGA TRANSPORTADA (KG.)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1.3309553382549176E-2"/>
          <c:y val="0.17883316074956712"/>
          <c:w val="0.97420247936387738"/>
          <c:h val="0.595462074717373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Carga!$D$11</c:f>
              <c:strCache>
                <c:ptCount val="1"/>
                <c:pt idx="0">
                  <c:v>DE LLEGADA</c:v>
                </c:pt>
              </c:strCache>
            </c:strRef>
          </c:tx>
          <c:spPr>
            <a:solidFill>
              <a:srgbClr val="D4C1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AE851E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Carga!$C$12:$C$23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Carga!$D$12:$D$23</c:f>
              <c:numCache>
                <c:formatCode>#,##0</c:formatCode>
                <c:ptCount val="12"/>
                <c:pt idx="0">
                  <c:v>21850365.870000005</c:v>
                </c:pt>
                <c:pt idx="1">
                  <c:v>20128160.700000003</c:v>
                </c:pt>
                <c:pt idx="2">
                  <c:v>25532957.800000001</c:v>
                </c:pt>
                <c:pt idx="3">
                  <c:v>23087885.199999999</c:v>
                </c:pt>
                <c:pt idx="4">
                  <c:v>26055791.900000002</c:v>
                </c:pt>
                <c:pt idx="5">
                  <c:v>27935125.799999993</c:v>
                </c:pt>
                <c:pt idx="6">
                  <c:v>27521579.799999997</c:v>
                </c:pt>
                <c:pt idx="7">
                  <c:v>28973648.899999995</c:v>
                </c:pt>
                <c:pt idx="8">
                  <c:v>25080673.190000001</c:v>
                </c:pt>
                <c:pt idx="9">
                  <c:v>30047969.800000001</c:v>
                </c:pt>
                <c:pt idx="10">
                  <c:v>31801245.759999998</c:v>
                </c:pt>
                <c:pt idx="11">
                  <c:v>31764181.699999999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D-4ECF-BB6D-E918CCD3E256}"/>
            </c:ext>
          </c:extLst>
        </c:ser>
        <c:ser>
          <c:idx val="1"/>
          <c:order val="1"/>
          <c:tx>
            <c:strRef>
              <c:f>Carga!$E$11</c:f>
              <c:strCache>
                <c:ptCount val="1"/>
                <c:pt idx="0">
                  <c:v>DE SALIDA</c:v>
                </c:pt>
              </c:strCache>
            </c:strRef>
          </c:tx>
          <c:spPr>
            <a:solidFill>
              <a:srgbClr val="AE851E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4.62000337398282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4D-4ECF-BB6D-E918CCD3E2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96731A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Carga!$C$12:$C$23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Carga!$E$12:$E$23</c:f>
              <c:numCache>
                <c:formatCode>#,##0</c:formatCode>
                <c:ptCount val="12"/>
                <c:pt idx="0">
                  <c:v>5914100.8599999985</c:v>
                </c:pt>
                <c:pt idx="1">
                  <c:v>6500616.3099999996</c:v>
                </c:pt>
                <c:pt idx="2">
                  <c:v>7622011.7000000011</c:v>
                </c:pt>
                <c:pt idx="3">
                  <c:v>7697786.209999999</c:v>
                </c:pt>
                <c:pt idx="4">
                  <c:v>8134804.169999999</c:v>
                </c:pt>
                <c:pt idx="5">
                  <c:v>9772946.3600000013</c:v>
                </c:pt>
                <c:pt idx="6">
                  <c:v>8128341.2700000005</c:v>
                </c:pt>
                <c:pt idx="7">
                  <c:v>6764126.1000000006</c:v>
                </c:pt>
                <c:pt idx="8">
                  <c:v>5996038.8099999996</c:v>
                </c:pt>
                <c:pt idx="9">
                  <c:v>7225440.8099999996</c:v>
                </c:pt>
                <c:pt idx="10">
                  <c:v>6632562.3399999989</c:v>
                </c:pt>
                <c:pt idx="11">
                  <c:v>6024379.3800000008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4D-4ECF-BB6D-E918CCD3E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36708127"/>
        <c:axId val="1076618175"/>
      </c:barChart>
      <c:catAx>
        <c:axId val="15367081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76618175"/>
        <c:crosses val="autoZero"/>
        <c:auto val="1"/>
        <c:lblAlgn val="ctr"/>
        <c:lblOffset val="100"/>
        <c:noMultiLvlLbl val="0"/>
      </c:catAx>
      <c:valAx>
        <c:axId val="1076618175"/>
        <c:scaling>
          <c:orientation val="minMax"/>
          <c:min val="10000"/>
        </c:scaling>
        <c:delete val="1"/>
        <c:axPos val="l"/>
        <c:numFmt formatCode="#,##0" sourceLinked="1"/>
        <c:majorTickMark val="out"/>
        <c:minorTickMark val="none"/>
        <c:tickLblPos val="nextTo"/>
        <c:crossAx val="1536708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186580938186625"/>
          <c:y val="0.88211114313136962"/>
          <c:w val="0.34447824314070002"/>
          <c:h val="0.102184446457921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100" b="1">
                <a:solidFill>
                  <a:schemeClr val="tx1"/>
                </a:solidFill>
              </a:rPr>
              <a:t>CARGA TRANSPORTADA POR LLEGADA Y SALIDA, DEL 1/o. ENE. - 31 DIC. 2025.</a:t>
            </a:r>
            <a:br>
              <a:rPr lang="es-ES" sz="1100" b="1">
                <a:solidFill>
                  <a:schemeClr val="tx1"/>
                </a:solidFill>
              </a:rPr>
            </a:br>
            <a:r>
              <a:rPr lang="es-ES" sz="1100" b="1">
                <a:solidFill>
                  <a:schemeClr val="tx1"/>
                </a:solidFill>
              </a:rPr>
              <a:t>(DISTRIBUCIÓN %)</a:t>
            </a:r>
            <a:endParaRPr lang="es-MX" sz="11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21-4A67-AA4B-0C06AD36869C}"/>
              </c:ext>
            </c:extLst>
          </c:dPt>
          <c:dPt>
            <c:idx val="1"/>
            <c:bubble3D val="0"/>
            <c:spPr>
              <a:solidFill>
                <a:srgbClr val="AE851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21-4A67-AA4B-0C06AD36869C}"/>
              </c:ext>
            </c:extLst>
          </c:dPt>
          <c:dLbls>
            <c:dLbl>
              <c:idx val="0"/>
              <c:layout>
                <c:manualLayout>
                  <c:x val="0.15612418634097758"/>
                  <c:y val="-2.801654961852269E-2"/>
                </c:manualLayout>
              </c:layout>
              <c:tx>
                <c:rich>
                  <a:bodyPr/>
                  <a:lstStyle/>
                  <a:p>
                    <a:fld id="{86D2CA31-63F4-42C4-BD55-E5B8A6875022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BF9FB82B-5C2C-4AA5-BA6D-263D05F3D131}" type="PERCENTAGE">
                      <a:rPr lang="en-US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21-4A67-AA4B-0C06AD36869C}"/>
                </c:ext>
              </c:extLst>
            </c:dLbl>
            <c:dLbl>
              <c:idx val="1"/>
              <c:layout>
                <c:manualLayout>
                  <c:x val="-0.1900141254021816"/>
                  <c:y val="2.1391191180663481E-2"/>
                </c:manualLayout>
              </c:layout>
              <c:tx>
                <c:rich>
                  <a:bodyPr/>
                  <a:lstStyle/>
                  <a:p>
                    <a:fld id="{E07C1F53-3DEE-49BC-A076-AB4918AD2E2A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210771E5-F70D-44CB-A292-0085CC6D9E27}" type="PERCENTAGE">
                      <a:rPr lang="en-US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53563300859852"/>
                      <c:h val="0.1797733636259244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21-4A67-AA4B-0C06AD3686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Carga!$D$11:$E$11</c:f>
              <c:strCache>
                <c:ptCount val="2"/>
                <c:pt idx="0">
                  <c:v>DE LLEGADA</c:v>
                </c:pt>
                <c:pt idx="1">
                  <c:v>DE SALIDA</c:v>
                </c:pt>
              </c:strCache>
            </c:strRef>
          </c:cat>
          <c:val>
            <c:numRef>
              <c:f>Carga!$D$24:$E$24</c:f>
              <c:numCache>
                <c:formatCode>#,##0</c:formatCode>
                <c:ptCount val="2"/>
                <c:pt idx="0">
                  <c:v>319779586.42000002</c:v>
                </c:pt>
                <c:pt idx="1">
                  <c:v>86413154.320000008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21-4A67-AA4B-0C06AD3686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587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050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OPERACIONES NACIONALES E INTERNACIONALES POR LLEGADAS Y SALIDAS</a:t>
            </a:r>
            <a:r>
              <a:rPr lang="es-ES" sz="1050" b="1" baseline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 </a:t>
            </a:r>
            <a:br>
              <a:rPr lang="es-ES" sz="1050" b="1" baseline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</a:br>
            <a:r>
              <a:rPr lang="es-ES" sz="1050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DEL 1/o. ENE. - 31</a:t>
            </a:r>
            <a:r>
              <a:rPr lang="es-ES" sz="1050" b="1" baseline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 DIC. </a:t>
            </a:r>
            <a:r>
              <a:rPr lang="es-ES" sz="1050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2025. </a:t>
            </a:r>
          </a:p>
          <a:p>
            <a:pPr>
              <a:defRPr sz="1050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050" b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(DISTRIBUCIÓN %)</a:t>
            </a:r>
            <a:endParaRPr lang="es-MX" sz="1050" b="0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SALIDAS NACIONALES</a:t>
                    </a:r>
                    <a:r>
                      <a:rPr lang="en-US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LLEGADAS NACIONALES</a:t>
                    </a:r>
                    <a:r>
                      <a:rPr lang="en-US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(Operaciones!$D$39:$E$39,Operaciones!$G$39:$H$39)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(Operaciones!$D$52:$E$52,Operaciones!$G$52:$H$52)</c:f>
              <c:numCache>
                <c:formatCode>#,##0</c:formatCode>
                <c:ptCount val="4"/>
                <c:pt idx="0">
                  <c:v>24575</c:v>
                </c:pt>
                <c:pt idx="1">
                  <c:v>24544</c:v>
                </c:pt>
                <c:pt idx="2">
                  <c:v>1724</c:v>
                </c:pt>
                <c:pt idx="3">
                  <c:v>1754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DE AVIACIÓN GENERAL, POR LLEGADAS Y SALIDAS, DEL 1/o. ENE. - 31 DIC. 2025</a:t>
            </a:r>
            <a:br>
              <a:rPr lang="es-ES" sz="1050" b="0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>
              <a:effectLst/>
            </a:endParaRPr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29057561441183494"/>
          <c:y val="0.26041644794400698"/>
          <c:w val="0.41884877117633024"/>
          <c:h val="0.6399078448527267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55C4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15515151515151507"/>
                  <c:y val="3.7348272642389606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16242424242424242"/>
                  <c:y val="6.8471042194393243E-17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Operaciones!$D$69:$E$69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Operaciones!$D$82:$E$82</c:f>
              <c:numCache>
                <c:formatCode>#,##0</c:formatCode>
                <c:ptCount val="2"/>
                <c:pt idx="0">
                  <c:v>1541</c:v>
                </c:pt>
                <c:pt idx="1">
                  <c:v>1530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b="1"/>
              <a:t>OPERACIONES COMERCIALES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7.5088892160370763E-2"/>
          <c:y val="6.9696009316514831E-2"/>
          <c:w val="0.81770682706763598"/>
          <c:h val="0.75786864240356899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OPERACIONES NACIONALES</c:v>
          </c:tx>
          <c:spPr>
            <a:solidFill>
              <a:srgbClr val="E3D7BF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D9-47B6-A99B-3FE58D6C10EC}"/>
                </c:ext>
              </c:extLst>
            </c:dLbl>
            <c:dLbl>
              <c:idx val="1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ED9-47B6-A99B-3FE58D6C10EC}"/>
                </c:ext>
              </c:extLst>
            </c:dLbl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ED9-47B6-A99B-3FE58D6C10EC}"/>
                </c:ext>
              </c:extLst>
            </c:dLbl>
            <c:dLbl>
              <c:idx val="4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ED9-47B6-A99B-3FE58D6C10EC}"/>
                </c:ext>
              </c:extLst>
            </c:dLbl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ED9-47B6-A99B-3FE58D6C10EC}"/>
                </c:ext>
              </c:extLst>
            </c:dLbl>
            <c:dLbl>
              <c:idx val="8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ED9-47B6-A99B-3FE58D6C10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rgbClr val="6B5213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Operaciones!$C$12:$C$23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Operaciones!$D$12:$D$23</c:f>
              <c:numCache>
                <c:formatCode>#,##0</c:formatCode>
                <c:ptCount val="12"/>
                <c:pt idx="0">
                  <c:v>4181</c:v>
                </c:pt>
                <c:pt idx="1">
                  <c:v>3743</c:v>
                </c:pt>
                <c:pt idx="2">
                  <c:v>4114</c:v>
                </c:pt>
                <c:pt idx="3">
                  <c:v>4270</c:v>
                </c:pt>
                <c:pt idx="4">
                  <c:v>4145</c:v>
                </c:pt>
                <c:pt idx="5">
                  <c:v>3860</c:v>
                </c:pt>
                <c:pt idx="6">
                  <c:v>4113</c:v>
                </c:pt>
                <c:pt idx="7">
                  <c:v>4167</c:v>
                </c:pt>
                <c:pt idx="8">
                  <c:v>3836</c:v>
                </c:pt>
                <c:pt idx="9">
                  <c:v>3972</c:v>
                </c:pt>
                <c:pt idx="10">
                  <c:v>4225</c:v>
                </c:pt>
                <c:pt idx="11">
                  <c:v>4493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19-4FE7-894B-16CA384FC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4574463"/>
        <c:axId val="1529559055"/>
      </c:barChart>
      <c:scatterChart>
        <c:scatterStyle val="smoothMarker"/>
        <c:varyColors val="0"/>
        <c:ser>
          <c:idx val="1"/>
          <c:order val="1"/>
          <c:tx>
            <c:v>OPERACIONES INTERNACIONALES</c:v>
          </c:tx>
          <c:spPr>
            <a:ln w="12700" cap="rnd">
              <a:solidFill>
                <a:srgbClr val="9D2449"/>
              </a:solidFill>
              <a:round/>
              <a:tailEnd type="oval"/>
            </a:ln>
            <a:effectLst/>
          </c:spPr>
          <c:marker>
            <c:symbol val="circle"/>
            <c:size val="5"/>
            <c:spPr>
              <a:solidFill>
                <a:srgbClr val="9D2449"/>
              </a:solidFill>
              <a:ln w="9525">
                <a:solidFill>
                  <a:srgbClr val="9D2449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D9-47B6-A99B-3FE58D6C10EC}"/>
                </c:ext>
              </c:extLst>
            </c:dLbl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D9-47B6-A99B-3FE58D6C10EC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D9-47B6-A99B-3FE58D6C10EC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ED9-47B6-A99B-3FE58D6C10EC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D9-47B6-A99B-3FE58D6C10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9D2449"/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eparator>.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Operaciones!$C$12:$C$23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xVal>
          <c:yVal>
            <c:numRef>
              <c:f>Operaciones!$E$12:$E$23</c:f>
              <c:numCache>
                <c:formatCode>#,##0</c:formatCode>
                <c:ptCount val="12"/>
                <c:pt idx="0">
                  <c:v>307</c:v>
                </c:pt>
                <c:pt idx="1">
                  <c:v>273</c:v>
                </c:pt>
                <c:pt idx="2">
                  <c:v>312</c:v>
                </c:pt>
                <c:pt idx="3">
                  <c:v>305</c:v>
                </c:pt>
                <c:pt idx="4">
                  <c:v>298</c:v>
                </c:pt>
                <c:pt idx="5">
                  <c:v>269</c:v>
                </c:pt>
                <c:pt idx="6">
                  <c:v>317</c:v>
                </c:pt>
                <c:pt idx="7">
                  <c:v>333</c:v>
                </c:pt>
                <c:pt idx="8">
                  <c:v>299</c:v>
                </c:pt>
                <c:pt idx="9">
                  <c:v>319</c:v>
                </c:pt>
                <c:pt idx="10">
                  <c:v>233</c:v>
                </c:pt>
                <c:pt idx="11">
                  <c:v>213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19-4FE7-894B-16CA384FC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6693983"/>
        <c:axId val="1106690623"/>
      </c:scatterChart>
      <c:catAx>
        <c:axId val="10845744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529559055"/>
        <c:crosses val="autoZero"/>
        <c:auto val="0"/>
        <c:lblAlgn val="ctr"/>
        <c:lblOffset val="100"/>
        <c:noMultiLvlLbl val="0"/>
      </c:catAx>
      <c:valAx>
        <c:axId val="1529559055"/>
        <c:scaling>
          <c:orientation val="minMax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r>
                  <a:rPr lang="es-MX" sz="1100" b="1"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PASAJEROS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defRPr>
              </a:pPr>
              <a:endParaRPr lang="es-MX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84574463"/>
        <c:crosses val="autoZero"/>
        <c:crossBetween val="between"/>
      </c:valAx>
      <c:valAx>
        <c:axId val="1106690623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6693983"/>
        <c:crosses val="max"/>
        <c:crossBetween val="midCat"/>
      </c:valAx>
      <c:valAx>
        <c:axId val="1106693983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6690623"/>
        <c:crosses val="max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0854884660981213"/>
          <c:y val="0.88711838691175848"/>
          <c:w val="0.18912107436159167"/>
          <c:h val="7.88142962252792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OPERACIONES NACIONALES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spc="0" baseline="0">
              <a:solidFill>
                <a:schemeClr val="tx1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1706007738074311E-2"/>
          <c:y val="0.10306981665664498"/>
          <c:w val="0.90802260293694215"/>
          <c:h val="0.669082131451966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Operaciones!$D$39</c:f>
              <c:strCache>
                <c:ptCount val="1"/>
                <c:pt idx="0">
                  <c:v>SALIDAS</c:v>
                </c:pt>
              </c:strCache>
            </c:strRef>
          </c:tx>
          <c:spPr>
            <a:solidFill>
              <a:srgbClr val="9D2449">
                <a:alpha val="99000"/>
              </a:srgbClr>
            </a:solidFill>
            <a:ln>
              <a:solidFill>
                <a:srgbClr val="9D2449">
                  <a:alpha val="93000"/>
                </a:srgb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rgbClr val="9D2449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Operaciones!$C$40:$C$51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Operaciones!$D$40:$D$51</c:f>
              <c:numCache>
                <c:formatCode>#,##0</c:formatCode>
                <c:ptCount val="12"/>
                <c:pt idx="0">
                  <c:v>2091</c:v>
                </c:pt>
                <c:pt idx="1">
                  <c:v>1873</c:v>
                </c:pt>
                <c:pt idx="2">
                  <c:v>2057</c:v>
                </c:pt>
                <c:pt idx="3">
                  <c:v>2136</c:v>
                </c:pt>
                <c:pt idx="4">
                  <c:v>2072</c:v>
                </c:pt>
                <c:pt idx="5">
                  <c:v>1931</c:v>
                </c:pt>
                <c:pt idx="6">
                  <c:v>2056</c:v>
                </c:pt>
                <c:pt idx="7">
                  <c:v>2092</c:v>
                </c:pt>
                <c:pt idx="8">
                  <c:v>1917</c:v>
                </c:pt>
                <c:pt idx="9">
                  <c:v>1988</c:v>
                </c:pt>
                <c:pt idx="10">
                  <c:v>2111</c:v>
                </c:pt>
                <c:pt idx="11">
                  <c:v>2251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1C-4C8E-95E3-5FE3D9C6F28F}"/>
            </c:ext>
          </c:extLst>
        </c:ser>
        <c:ser>
          <c:idx val="1"/>
          <c:order val="1"/>
          <c:tx>
            <c:strRef>
              <c:f>Operaciones!$E$39</c:f>
              <c:strCache>
                <c:ptCount val="1"/>
                <c:pt idx="0">
                  <c:v>LLEGADAS</c:v>
                </c:pt>
              </c:strCache>
            </c:strRef>
          </c:tx>
          <c:spPr>
            <a:solidFill>
              <a:srgbClr val="D4C1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rgbClr val="BB9D6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Operaciones!$C$40:$C$51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Operaciones!$E$40:$E$51</c:f>
              <c:numCache>
                <c:formatCode>#,##0</c:formatCode>
                <c:ptCount val="12"/>
                <c:pt idx="0">
                  <c:v>2090</c:v>
                </c:pt>
                <c:pt idx="1">
                  <c:v>1870</c:v>
                </c:pt>
                <c:pt idx="2">
                  <c:v>2057</c:v>
                </c:pt>
                <c:pt idx="3">
                  <c:v>2134</c:v>
                </c:pt>
                <c:pt idx="4">
                  <c:v>2073</c:v>
                </c:pt>
                <c:pt idx="5">
                  <c:v>1929</c:v>
                </c:pt>
                <c:pt idx="6">
                  <c:v>2057</c:v>
                </c:pt>
                <c:pt idx="7">
                  <c:v>2075</c:v>
                </c:pt>
                <c:pt idx="8">
                  <c:v>1919</c:v>
                </c:pt>
                <c:pt idx="9">
                  <c:v>1984</c:v>
                </c:pt>
                <c:pt idx="10">
                  <c:v>2114</c:v>
                </c:pt>
                <c:pt idx="11">
                  <c:v>2242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1C-4C8E-95E3-5FE3D9C6F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-30"/>
        <c:axId val="816676719"/>
        <c:axId val="912639135"/>
      </c:barChart>
      <c:catAx>
        <c:axId val="8166767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912639135"/>
        <c:crosses val="autoZero"/>
        <c:auto val="1"/>
        <c:lblAlgn val="ctr"/>
        <c:lblOffset val="100"/>
        <c:noMultiLvlLbl val="0"/>
      </c:catAx>
      <c:valAx>
        <c:axId val="912639135"/>
        <c:scaling>
          <c:orientation val="minMax"/>
          <c:min val="2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16676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718534464581613"/>
          <c:y val="0.9490373100278362"/>
          <c:w val="0.42023707969491469"/>
          <c:h val="3.12051686744941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sz="1100" b="1" i="0" u="none" strike="noStrike" baseline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OPERACIONES DE AVIACIÓN GENERAL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sz="1100" b="1" i="0" u="none" strike="noStrike" baseline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 </a:t>
            </a:r>
            <a:r>
              <a:rPr lang="es-MX" sz="1100" b="0" i="0" u="none" strike="noStrike" baseline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(CIFRAS ACUMULADAS POR MES)</a:t>
            </a:r>
            <a:endParaRPr lang="es-MX" sz="1100" b="0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c:rich>
      </c:tx>
      <c:layout>
        <c:manualLayout>
          <c:xMode val="edge"/>
          <c:yMode val="edge"/>
          <c:x val="0.34177274859555384"/>
          <c:y val="7.2981621200838278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5967163191722769E-2"/>
          <c:y val="0.11691128280422131"/>
          <c:w val="0.96806567361655449"/>
          <c:h val="0.730924229307154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Operaciones!$D$69</c:f>
              <c:strCache>
                <c:ptCount val="1"/>
                <c:pt idx="0">
                  <c:v>SALIDAS</c:v>
                </c:pt>
              </c:strCache>
            </c:strRef>
          </c:tx>
          <c:spPr>
            <a:solidFill>
              <a:srgbClr val="255C4F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1143131772797691E-2"/>
                  <c:y val="4.781759732763682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2C0-41E9-84C7-DC07978CE58C}"/>
                </c:ext>
              </c:extLst>
            </c:dLbl>
            <c:dLbl>
              <c:idx val="1"/>
              <c:layout>
                <c:manualLayout>
                  <c:x val="-8.3573488295982899E-3"/>
                  <c:y val="4.383229119596510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C0-41E9-84C7-DC07978CE58C}"/>
                </c:ext>
              </c:extLst>
            </c:dLbl>
            <c:dLbl>
              <c:idx val="5"/>
              <c:layout>
                <c:manualLayout>
                  <c:x val="-8.357348829598366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2C0-41E9-84C7-DC07978CE58C}"/>
                </c:ext>
              </c:extLst>
            </c:dLbl>
            <c:dLbl>
              <c:idx val="6"/>
              <c:layout>
                <c:manualLayout>
                  <c:x val="0"/>
                  <c:y val="9.56351946552727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2C0-41E9-84C7-DC07978CE58C}"/>
                </c:ext>
              </c:extLst>
            </c:dLbl>
            <c:dLbl>
              <c:idx val="7"/>
              <c:layout>
                <c:manualLayout>
                  <c:x val="-5.5715658863988429E-3"/>
                  <c:y val="1.91270389310545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2C0-41E9-84C7-DC07978CE58C}"/>
                </c:ext>
              </c:extLst>
            </c:dLbl>
            <c:dLbl>
              <c:idx val="9"/>
              <c:layout>
                <c:manualLayout>
                  <c:x val="-2.7857829431995234E-3"/>
                  <c:y val="1.43452791982908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2C0-41E9-84C7-DC07978CE5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1080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255C4F"/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Operaciones!$C$69:$C$81</c15:sqref>
                  </c15:fullRef>
                </c:ext>
              </c:extLst>
              <c:f>Operaciones!$C$70:$C$81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Operaciones!$D$69:$D$81</c15:sqref>
                  </c15:fullRef>
                </c:ext>
              </c:extLst>
              <c:f>Operaciones!$D$70:$D$81</c:f>
              <c:numCache>
                <c:formatCode>#,##0</c:formatCode>
                <c:ptCount val="12"/>
                <c:pt idx="0">
                  <c:v>127</c:v>
                </c:pt>
                <c:pt idx="1">
                  <c:v>121</c:v>
                </c:pt>
                <c:pt idx="2" formatCode="General">
                  <c:v>134</c:v>
                </c:pt>
                <c:pt idx="3" formatCode="General">
                  <c:v>127</c:v>
                </c:pt>
                <c:pt idx="4" formatCode="General">
                  <c:v>112</c:v>
                </c:pt>
                <c:pt idx="5" formatCode="General">
                  <c:v>104</c:v>
                </c:pt>
                <c:pt idx="6" formatCode="General">
                  <c:v>117</c:v>
                </c:pt>
                <c:pt idx="7" formatCode="General">
                  <c:v>139</c:v>
                </c:pt>
                <c:pt idx="8" formatCode="General">
                  <c:v>126</c:v>
                </c:pt>
                <c:pt idx="9" formatCode="General">
                  <c:v>159</c:v>
                </c:pt>
                <c:pt idx="10" formatCode="General">
                  <c:v>145</c:v>
                </c:pt>
                <c:pt idx="11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C0-41E9-84C7-DC07978CE58C}"/>
            </c:ext>
          </c:extLst>
        </c:ser>
        <c:ser>
          <c:idx val="1"/>
          <c:order val="1"/>
          <c:tx>
            <c:strRef>
              <c:f>Operaciones!$E$69</c:f>
              <c:strCache>
                <c:ptCount val="1"/>
                <c:pt idx="0">
                  <c:v>LLEGADAS</c:v>
                </c:pt>
              </c:strCache>
            </c:strRef>
          </c:tx>
          <c:spPr>
            <a:solidFill>
              <a:srgbClr val="D4C19C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8.3573488295982639E-3"/>
                  <c:y val="-4.383229119596510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2C0-41E9-84C7-DC07978CE58C}"/>
                </c:ext>
              </c:extLst>
            </c:dLbl>
            <c:dLbl>
              <c:idx val="3"/>
              <c:layout>
                <c:manualLayout>
                  <c:x val="8.3573488295982639E-3"/>
                  <c:y val="4.78175973276359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C0-41E9-84C7-DC07978CE58C}"/>
                </c:ext>
              </c:extLst>
            </c:dLbl>
            <c:dLbl>
              <c:idx val="5"/>
              <c:layout>
                <c:manualLayout>
                  <c:x val="8.3573488295982639E-3"/>
                  <c:y val="2.39087986638181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2C0-41E9-84C7-DC07978CE58C}"/>
                </c:ext>
              </c:extLst>
            </c:dLbl>
            <c:dLbl>
              <c:idx val="6"/>
              <c:layout>
                <c:manualLayout>
                  <c:x val="8.3573488295982639E-3"/>
                  <c:y val="1.43452791982909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2C0-41E9-84C7-DC07978CE58C}"/>
                </c:ext>
              </c:extLst>
            </c:dLbl>
            <c:dLbl>
              <c:idx val="7"/>
              <c:layout>
                <c:manualLayout>
                  <c:x val="5.5715658863988429E-3"/>
                  <c:y val="9.56351946552727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2C0-41E9-84C7-DC07978CE58C}"/>
                </c:ext>
              </c:extLst>
            </c:dLbl>
            <c:dLbl>
              <c:idx val="8"/>
              <c:layout>
                <c:manualLayout>
                  <c:x val="8.3573488295982639E-3"/>
                  <c:y val="-4.383229119596510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2C0-41E9-84C7-DC07978CE58C}"/>
                </c:ext>
              </c:extLst>
            </c:dLbl>
            <c:dLbl>
              <c:idx val="9"/>
              <c:layout>
                <c:manualLayout>
                  <c:x val="1.3928914715997106E-2"/>
                  <c:y val="4.78175973276361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2C0-41E9-84C7-DC07978CE5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1080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BB9D61"/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Operaciones!$C$69:$C$81</c15:sqref>
                  </c15:fullRef>
                </c:ext>
              </c:extLst>
              <c:f>Operaciones!$C$70:$C$81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Operaciones!$E$69:$E$81</c15:sqref>
                  </c15:fullRef>
                </c:ext>
              </c:extLst>
              <c:f>Operaciones!$E$70:$E$81</c:f>
              <c:numCache>
                <c:formatCode>#,##0</c:formatCode>
                <c:ptCount val="12"/>
                <c:pt idx="0">
                  <c:v>124</c:v>
                </c:pt>
                <c:pt idx="1">
                  <c:v>121</c:v>
                </c:pt>
                <c:pt idx="2" formatCode="General">
                  <c:v>138</c:v>
                </c:pt>
                <c:pt idx="3" formatCode="General">
                  <c:v>122</c:v>
                </c:pt>
                <c:pt idx="4" formatCode="General">
                  <c:v>114</c:v>
                </c:pt>
                <c:pt idx="5" formatCode="General">
                  <c:v>105</c:v>
                </c:pt>
                <c:pt idx="6" formatCode="General">
                  <c:v>117</c:v>
                </c:pt>
                <c:pt idx="7" formatCode="General">
                  <c:v>143</c:v>
                </c:pt>
                <c:pt idx="8" formatCode="General">
                  <c:v>123</c:v>
                </c:pt>
                <c:pt idx="9" formatCode="General">
                  <c:v>156</c:v>
                </c:pt>
                <c:pt idx="10" formatCode="General">
                  <c:v>140</c:v>
                </c:pt>
                <c:pt idx="11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C0-41E9-84C7-DC07978CE5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30"/>
        <c:axId val="691572543"/>
        <c:axId val="1076616687"/>
      </c:barChart>
      <c:catAx>
        <c:axId val="691572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76616687"/>
        <c:crosses val="autoZero"/>
        <c:auto val="1"/>
        <c:lblAlgn val="ctr"/>
        <c:lblOffset val="100"/>
        <c:noMultiLvlLbl val="0"/>
      </c:catAx>
      <c:valAx>
        <c:axId val="1076616687"/>
        <c:scaling>
          <c:orientation val="minMax"/>
          <c:max val="150"/>
          <c:min val="0"/>
        </c:scaling>
        <c:delete val="1"/>
        <c:axPos val="l"/>
        <c:numFmt formatCode="General" sourceLinked="1"/>
        <c:majorTickMark val="none"/>
        <c:minorTickMark val="none"/>
        <c:tickLblPos val="nextTo"/>
        <c:crossAx val="691572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sz="11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OPERACIONES DE AVIACIÓN GENERAL </a:t>
            </a:r>
          </a:p>
          <a:p>
            <a:pPr>
              <a:defRPr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MX" sz="11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(CIFRAS ACUMULADAS POR MES)</a:t>
            </a:r>
          </a:p>
        </c:rich>
      </c:tx>
      <c:layout>
        <c:manualLayout>
          <c:xMode val="edge"/>
          <c:yMode val="edge"/>
          <c:x val="0.28064976698214622"/>
          <c:y val="3.3728463375440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9.9819603734055573E-2"/>
          <c:y val="0.21941183245694995"/>
          <c:w val="0.86280947029056243"/>
          <c:h val="0.66889866903046802"/>
        </c:manualLayout>
      </c:layout>
      <c:barChart>
        <c:barDir val="col"/>
        <c:grouping val="clustered"/>
        <c:varyColors val="0"/>
        <c:ser>
          <c:idx val="0"/>
          <c:order val="0"/>
          <c:tx>
            <c:v>SALIDAS</c:v>
          </c:tx>
          <c:spPr>
            <a:solidFill>
              <a:srgbClr val="AE851E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96731A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Operaciones!$C$97:$C$109</c15:sqref>
                  </c15:fullRef>
                </c:ext>
              </c:extLst>
              <c:f>Operaciones!$C$98:$C$109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Operaciones!$D$97:$D$109</c15:sqref>
                  </c15:fullRef>
                </c:ext>
              </c:extLst>
              <c:f>Operaciones!$D$98:$D$109</c:f>
              <c:numCache>
                <c:formatCode>#,##0</c:formatCode>
                <c:ptCount val="12"/>
                <c:pt idx="0">
                  <c:v>439</c:v>
                </c:pt>
                <c:pt idx="1">
                  <c:v>404</c:v>
                </c:pt>
                <c:pt idx="2" formatCode="General">
                  <c:v>456</c:v>
                </c:pt>
                <c:pt idx="3" formatCode="General">
                  <c:v>452</c:v>
                </c:pt>
                <c:pt idx="4" formatCode="General">
                  <c:v>504</c:v>
                </c:pt>
                <c:pt idx="5" formatCode="General">
                  <c:v>505</c:v>
                </c:pt>
                <c:pt idx="6" formatCode="General">
                  <c:v>511</c:v>
                </c:pt>
                <c:pt idx="7" formatCode="General">
                  <c:v>540</c:v>
                </c:pt>
                <c:pt idx="8" formatCode="General">
                  <c:v>497</c:v>
                </c:pt>
                <c:pt idx="9" formatCode="General">
                  <c:v>578</c:v>
                </c:pt>
                <c:pt idx="10" formatCode="General">
                  <c:v>561</c:v>
                </c:pt>
                <c:pt idx="11">
                  <c:v>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EC-42C8-8831-55A38753F12A}"/>
            </c:ext>
          </c:extLst>
        </c:ser>
        <c:ser>
          <c:idx val="1"/>
          <c:order val="1"/>
          <c:tx>
            <c:v>LLEGADAS</c:v>
          </c:tx>
          <c:spPr>
            <a:solidFill>
              <a:srgbClr val="D4C19C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7.286437667509177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AE-410D-9AA6-3D361E3B3BD2}"/>
                </c:ext>
              </c:extLst>
            </c:dLbl>
            <c:dLbl>
              <c:idx val="2"/>
              <c:layout>
                <c:manualLayout>
                  <c:x val="1.020101273451284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AE-410D-9AA6-3D361E3B3BD2}"/>
                </c:ext>
              </c:extLst>
            </c:dLbl>
            <c:dLbl>
              <c:idx val="3"/>
              <c:layout>
                <c:manualLayout>
                  <c:x val="5.8291501340072887E-3"/>
                  <c:y val="3.3475556122560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AE-410D-9AA6-3D361E3B3BD2}"/>
                </c:ext>
              </c:extLst>
            </c:dLbl>
            <c:dLbl>
              <c:idx val="4"/>
              <c:layout>
                <c:manualLayout>
                  <c:x val="1.0201012734512849E-2"/>
                  <c:y val="-3.3475556122560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AE-410D-9AA6-3D361E3B3BD2}"/>
                </c:ext>
              </c:extLst>
            </c:dLbl>
            <c:dLbl>
              <c:idx val="5"/>
              <c:layout>
                <c:manualLayout>
                  <c:x val="1.1658300268014685E-2"/>
                  <c:y val="-6.695111224512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AE-410D-9AA6-3D361E3B3BD2}"/>
                </c:ext>
              </c:extLst>
            </c:dLbl>
            <c:dLbl>
              <c:idx val="6"/>
              <c:layout>
                <c:manualLayout>
                  <c:x val="1.738076045616969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DEC-42C8-8831-55A38753F12A}"/>
                </c:ext>
              </c:extLst>
            </c:dLbl>
            <c:dLbl>
              <c:idx val="7"/>
              <c:layout>
                <c:manualLayout>
                  <c:x val="2.1725950570212114E-2"/>
                  <c:y val="4.28769559657038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DEC-42C8-8831-55A38753F12A}"/>
                </c:ext>
              </c:extLst>
            </c:dLbl>
            <c:dLbl>
              <c:idx val="8"/>
              <c:layout>
                <c:manualLayout>
                  <c:x val="2.1725950570212035E-2"/>
                  <c:y val="4.28769559657038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DEC-42C8-8831-55A38753F12A}"/>
                </c:ext>
              </c:extLst>
            </c:dLbl>
            <c:dLbl>
              <c:idx val="9"/>
              <c:layout>
                <c:manualLayout>
                  <c:x val="1.350010698341248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DEC-42C8-8831-55A38753F12A}"/>
                </c:ext>
              </c:extLst>
            </c:dLbl>
            <c:dLbl>
              <c:idx val="10"/>
              <c:layout>
                <c:manualLayout>
                  <c:x val="1.5428693695328411E-2"/>
                  <c:y val="4.47388046425492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DEC-42C8-8831-55A38753F12A}"/>
                </c:ext>
              </c:extLst>
            </c:dLbl>
            <c:dLbl>
              <c:idx val="11"/>
              <c:layout>
                <c:manualLayout>
                  <c:x val="7.71434684766427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DEC-42C8-8831-55A38753F1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BB9D61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Operaciones!$C$97:$C$109</c15:sqref>
                  </c15:fullRef>
                </c:ext>
              </c:extLst>
              <c:f>Operaciones!$C$98:$C$109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Operaciones!$E$97:$E$109</c15:sqref>
                  </c15:fullRef>
                </c:ext>
              </c:extLst>
              <c:f>Operaciones!$E$98:$E$109</c:f>
              <c:numCache>
                <c:formatCode>#,##0</c:formatCode>
                <c:ptCount val="12"/>
                <c:pt idx="0">
                  <c:v>441</c:v>
                </c:pt>
                <c:pt idx="1">
                  <c:v>399</c:v>
                </c:pt>
                <c:pt idx="2" formatCode="General">
                  <c:v>460</c:v>
                </c:pt>
                <c:pt idx="3" formatCode="General">
                  <c:v>450</c:v>
                </c:pt>
                <c:pt idx="4" formatCode="General">
                  <c:v>502</c:v>
                </c:pt>
                <c:pt idx="5" formatCode="General">
                  <c:v>509</c:v>
                </c:pt>
                <c:pt idx="6" formatCode="General">
                  <c:v>510</c:v>
                </c:pt>
                <c:pt idx="7" formatCode="General">
                  <c:v>542</c:v>
                </c:pt>
                <c:pt idx="8" formatCode="General">
                  <c:v>495</c:v>
                </c:pt>
                <c:pt idx="9" formatCode="General">
                  <c:v>577</c:v>
                </c:pt>
                <c:pt idx="10" formatCode="General">
                  <c:v>566</c:v>
                </c:pt>
                <c:pt idx="11">
                  <c:v>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EC-42C8-8831-55A38753F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83409119"/>
        <c:axId val="1806584399"/>
      </c:barChart>
      <c:catAx>
        <c:axId val="783409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806584399"/>
        <c:crosses val="autoZero"/>
        <c:auto val="1"/>
        <c:lblAlgn val="ctr"/>
        <c:lblOffset val="100"/>
        <c:noMultiLvlLbl val="0"/>
      </c:catAx>
      <c:valAx>
        <c:axId val="1806584399"/>
        <c:scaling>
          <c:orientation val="minMax"/>
          <c:max val="600"/>
          <c:min val="-15"/>
        </c:scaling>
        <c:delete val="1"/>
        <c:axPos val="l"/>
        <c:numFmt formatCode="General" sourceLinked="1"/>
        <c:majorTickMark val="none"/>
        <c:minorTickMark val="none"/>
        <c:tickLblPos val="nextTo"/>
        <c:crossAx val="783409119"/>
        <c:crosses val="autoZero"/>
        <c:crossBetween val="between"/>
        <c:min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059039459844018"/>
          <c:y val="0.92480255920242549"/>
          <c:w val="0.27788803362281089"/>
          <c:h val="7.09685159965438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050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OPERACIONES DE AVIACIÓN de carga, POR LLEGADAS Y SALIDAS, DEL 1/o. ENE. - 31 DIC. 2025</a:t>
            </a:r>
            <a:br>
              <a:rPr lang="es-ES" sz="1050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</a:br>
            <a:r>
              <a:rPr lang="es-ES" sz="1050" b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(DISTRIBUCIÓN %)</a:t>
            </a:r>
            <a:endParaRPr lang="es-MX" sz="1050" b="0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AE851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C5-451E-9103-1A0C8C4510B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5C5-451E-9103-1A0C8C4510B2}"/>
              </c:ext>
            </c:extLst>
          </c:dPt>
          <c:dLbls>
            <c:dLbl>
              <c:idx val="0"/>
              <c:layout>
                <c:manualLayout>
                  <c:x val="0.14754157292337045"/>
                  <c:y val="0.11908166470541352"/>
                </c:manualLayout>
              </c:layout>
              <c:tx>
                <c:rich>
                  <a:bodyPr/>
                  <a:lstStyle/>
                  <a:p>
                    <a:fld id="{5A7B5DAA-737C-438B-8314-1D184093D80C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E7111DB0-1513-483F-A610-01927A26C361}" type="PERCENTAGE">
                      <a:rPr lang="en-US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5C5-451E-9103-1A0C8C4510B2}"/>
                </c:ext>
              </c:extLst>
            </c:dLbl>
            <c:dLbl>
              <c:idx val="1"/>
              <c:layout>
                <c:manualLayout>
                  <c:x val="-0.10300072072008883"/>
                  <c:y val="-0.23358326538369581"/>
                </c:manualLayout>
              </c:layout>
              <c:tx>
                <c:rich>
                  <a:bodyPr/>
                  <a:lstStyle/>
                  <a:p>
                    <a:fld id="{3D6B28CA-0FBE-42D0-8FDC-DB0E71A8713F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BCF291AB-B621-488E-8571-6323278B936A}" type="PERCENTAGE">
                      <a:rPr lang="en-US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5C5-451E-9103-1A0C8C4510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(Operaciones!$D$97,Operaciones!$E$97)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(Operaciones!$D$110,Operaciones!$E$110)</c:f>
              <c:numCache>
                <c:formatCode>#,##0</c:formatCode>
                <c:ptCount val="2"/>
                <c:pt idx="0">
                  <c:v>6020</c:v>
                </c:pt>
                <c:pt idx="1">
                  <c:v>6021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C5-451E-9103-1A0C8C4510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165530325992051E-2"/>
          <c:y val="7.9882813873043676E-2"/>
          <c:w val="0.93326324924305992"/>
          <c:h val="0.666005447182139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Operaciones!$G$39</c:f>
              <c:strCache>
                <c:ptCount val="1"/>
                <c:pt idx="0">
                  <c:v>SALIDAS</c:v>
                </c:pt>
              </c:strCache>
            </c:strRef>
          </c:tx>
          <c:spPr>
            <a:solidFill>
              <a:srgbClr val="235B4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rgbClr val="255C4F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Operaciones!$C$40:$C$51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Operaciones!$G$40:$G$51</c:f>
              <c:numCache>
                <c:formatCode>#,##0</c:formatCode>
                <c:ptCount val="12"/>
                <c:pt idx="0">
                  <c:v>154</c:v>
                </c:pt>
                <c:pt idx="1">
                  <c:v>136</c:v>
                </c:pt>
                <c:pt idx="2">
                  <c:v>156</c:v>
                </c:pt>
                <c:pt idx="3">
                  <c:v>153</c:v>
                </c:pt>
                <c:pt idx="4">
                  <c:v>148</c:v>
                </c:pt>
                <c:pt idx="5">
                  <c:v>135</c:v>
                </c:pt>
                <c:pt idx="6">
                  <c:v>158</c:v>
                </c:pt>
                <c:pt idx="7">
                  <c:v>158</c:v>
                </c:pt>
                <c:pt idx="8">
                  <c:v>149</c:v>
                </c:pt>
                <c:pt idx="9">
                  <c:v>158</c:v>
                </c:pt>
                <c:pt idx="10">
                  <c:v>115</c:v>
                </c:pt>
                <c:pt idx="11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FB-4A57-ABB4-2F5D8477B427}"/>
            </c:ext>
          </c:extLst>
        </c:ser>
        <c:ser>
          <c:idx val="1"/>
          <c:order val="1"/>
          <c:tx>
            <c:strRef>
              <c:f>Operaciones!$H$39</c:f>
              <c:strCache>
                <c:ptCount val="1"/>
                <c:pt idx="0">
                  <c:v>LLEGADAS</c:v>
                </c:pt>
              </c:strCache>
            </c:strRef>
          </c:tx>
          <c:spPr>
            <a:solidFill>
              <a:srgbClr val="D4C1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rgbClr val="AE851E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Operaciones!$C$40:$C$51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Operaciones!$H$40:$H$51</c:f>
              <c:numCache>
                <c:formatCode>#,##0</c:formatCode>
                <c:ptCount val="12"/>
                <c:pt idx="0">
                  <c:v>153</c:v>
                </c:pt>
                <c:pt idx="1">
                  <c:v>137</c:v>
                </c:pt>
                <c:pt idx="2">
                  <c:v>156</c:v>
                </c:pt>
                <c:pt idx="3">
                  <c:v>152</c:v>
                </c:pt>
                <c:pt idx="4">
                  <c:v>150</c:v>
                </c:pt>
                <c:pt idx="5">
                  <c:v>134</c:v>
                </c:pt>
                <c:pt idx="6">
                  <c:v>159</c:v>
                </c:pt>
                <c:pt idx="7">
                  <c:v>175</c:v>
                </c:pt>
                <c:pt idx="8">
                  <c:v>150</c:v>
                </c:pt>
                <c:pt idx="9">
                  <c:v>161</c:v>
                </c:pt>
                <c:pt idx="10">
                  <c:v>118</c:v>
                </c:pt>
                <c:pt idx="11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FB-4A57-ABB4-2F5D8477B4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30"/>
        <c:axId val="911198159"/>
        <c:axId val="1076625615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Operaciones!$G$38</c15:sqref>
                        </c15:formulaRef>
                      </c:ext>
                    </c:extLst>
                    <c:strCache>
                      <c:ptCount val="1"/>
                      <c:pt idx="0">
                        <c:v>OPERACIONES INTERNACIONALES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lang="en-US" sz="1000" b="0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Lit>
                    <c:formatCode>General</c:formatCode>
                    <c:ptCount val="1"/>
                    <c:pt idx="0">
                      <c:v>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6-1AAC-4E55-92A6-FBB6F0E40868}"/>
                  </c:ext>
                </c:extLst>
              </c15:ser>
            </c15:filteredBarSeries>
          </c:ext>
        </c:extLst>
      </c:barChart>
      <c:catAx>
        <c:axId val="911198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1076625615"/>
        <c:crosses val="autoZero"/>
        <c:auto val="1"/>
        <c:lblAlgn val="ctr"/>
        <c:lblOffset val="100"/>
        <c:noMultiLvlLbl val="0"/>
      </c:catAx>
      <c:valAx>
        <c:axId val="1076625615"/>
        <c:scaling>
          <c:orientation val="minMax"/>
          <c:min val="20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11198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>
      <cx:tx>
        <cx:txData>
          <cx:v>DESTINOS NACIONALES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b="1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r>
            <a:rPr lang="es-ES" sz="14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DESTINOS NACIONALES</a:t>
          </a:r>
        </a:p>
      </cx:txPr>
    </cx:title>
    <cx:plotArea>
      <cx:plotAreaRegion>
        <cx:plotSurface>
          <cx:spPr>
            <a:solidFill>
              <a:schemeClr val="bg1"/>
            </a:solidFill>
          </cx:spPr>
        </cx:plotSurface>
        <cx:series layoutId="regionMap" uniqueId="{458C4DCE-A981-4AA6-BE0A-D94E1C3CD2DD}">
          <cx:tx>
            <cx:txData>
              <cx:f>_xlchart.v5.2</cx:f>
              <cx:v>NO. DE PASAJEROS</cx:v>
            </cx:txData>
          </cx:tx>
          <cx:dataId val="0"/>
          <cx:layoutPr>
            <cx:geography cultureLanguage="es-ES" cultureRegion="MX" attribution="Con tecnología de Bing">
              <cx:geoCache provider="{E9337A44-BEBE-4D9F-B70C-5C5E7DAFC167}">
                <cx:binary>1HvZkuQouuarpOX1KEsgENDWdcxai+/u4bHldiOLyoxEaEMSCAneZi7neh6hX2wIj1oyo7Or65iV
jZ2KKqMkFvHDz798H15//7T87VPz+DC+WtqmU3/7tPz4utS6/9sPP6hP5WP7oN604tMolfyi33yS
7Q/yyxfx6fGHz+PDLDr+AwwB+uFT+TDqx+X1f/3df40/yoP89KCF7K6nx9HePKqp0ep32r7b9Orh
cyu6TCg9ik8a/Pg6eageXqUPjfgix048vLqdxtevHjsttL2z/eOPr78Z8PrVDy8/+y8ivGq8lHr6
7MdC/IZFFIcgil+/amTHf64PAIBvwhhAiCn7ZbrTQ+uH/DfluUjz8Pnz+KiUX9vlv//mI98sxPdJ
b1+/+iSnTj9tJvf7+uPr4z//zyI+ydevhJLpc1MqnxZyfH9Z+Q/fKuK//v6iwu/Fi5qvdPVy4/5T
07+o6noSnX7oHl7dSC/in6UjwN7EEAKIY8ie/75VFaVvQARCSCAML3/kl7mfFfZHpfq+pr4d/UJF
1zd/MQ2lpSinB//vL1v0J5gQfUNDb0IQfqsWEMZvUMxCQMLol9meFfKHhPi+Nr4a+kIV6Wa7+Ysp
Y+edmnoy5j/LUmD4BtOQMAzZsyWAlyqJ3sTeViCNvbt7nvVZJX9AlO8r5NeBL9Sx+8fhL6aND5MP
Xv/8390vG/MnWEb4hqAYEYDAszpeWIh3XAwCzCAJf3VsXyvlj0j0fa38NvKFWj7cp38xtdyK7qGR
f6a/Qm8YI95lofi7WgEheYMIYZCCF0byB0T5vjp+HfhCG7fb019MG6fp0chXh8d//t8/007wG0wg
ZvhFDsbYGxZTRgBEz/bxQh9/UJjv6+SbwS/0cvqf7rv+XVb4dSD5ps9/Ny2OfFocYQYogjH2ybFP
qb7JjkP4BocsfvonRIg9xf6vPdevaeq/F+j7Wvl14DfS/0/Pe68elodPf6KLArE/+BFDAMe/Boav
t5/5zCryZhGDn10Y/nb7/7M839/9X8a9MIerf3hw8ZdSyN1D+zA1on9Qv2zMnxDN0RtIEKHE48Fv
lEHfxATEAOOfdfXCS/0xWb6vkK/HvlDK3T+O578aPnwBnf883URPiS8DYfSLvbzQEQD4DQDA6wm9
MJX/hkjfV9G/fOCFnpL0rxbj1569GR/HPxGXAPImji8g8WcTeaGep0APQYw83/Kckr1Q0h+R6Pva
+W3kC7Wsb67+Yj7NQ9+HP9Wh+SiDaIx8Lky/mwgz6PE79RHem9bl719h/H8S6PtK+XUlL3TiIfz/
d4/279mwX2nD7EE/5Be+8StC7PdbL+v2hOiLob8H9J8zpe3nH19HIIL0q4Tt6SPfZFe3spPjr+nG
V0MeH5T+8XUAQvoGwdAnED559iiHodev5sfnJu8IQ+wJAEQ8RRCx0E/kP6ZLP61XN/Ng1Ofb1JM2
mPgmJaenJhi/gV6miGGKIhxiGv9K+Z5lY7nsft2On99fdVN7lp4NVD++Bt6a++duT7LikGAceVv3
7hoz4o+fZyn6Tw83nlZ+6v2/agJsREUwHN5DUZZXTTkPq6kIloxWMz1FM94OoIj2FLTXXtL6RErZ
ZlHfdPeeBlz2g0Pr9Kv9+55I4dOcX8vEGMY+owUUQEA98nuS+SuZqrZUlqtyOEgt5rwMJpOVExd3
LCjbNJbyLQh1eRKyFnkM63PIg7Qs3UfSBNG7OZTdJmjHIW/h4l/7MoncAndFDDOHDT26js0u4QJt
Z6zMCbc0aaSutxVhKKXtEKWaU7CZm3i5E8BW65a0YxoXeF2hGr1fbFimgEbxgYRiOkx1WCexqOVx
6ufuWItuBwiSq5m24jaI1nE5RvsRl9F+YjdNacTRLCBYT3R0iV+SvA3kvJo5aZIOYnCYVFUfSqLq
TaAKtS7CkeQllEMiFEN7iFC4o71MZsQGmFgJdV70WKWQGrFaeBEnth/ijFVwyMpArnhQ46ObepbI
msWbrpDHqo6nnzAL7ms3bVrPltyagaBcLqg7BgqUOxwwsJJNnNNmqlMOu/mjXXCTsEVHZ+1we7K4
4s8Naqj7JOy78YxskUdwVoeosupUhP2pbmOxi934BTRDsdWRw9fOlSQb5tLmFQ2y3z813iBenhkS
oYgxD1BJHBOf+H1zZoilPeiFPOCRVNsiECadpIbpovSp4Vin7QK3paNt/vvzvjQgz3XHML4cWOB5
V0+yfjsxjaopGiZRHogWD51F9VVgp1XBYZwvgHa3Cw5F2vV1usxsSGSouzVu+37dcJ50kZi+kF7f
hQ5sf18u+MKwvVzeHhnAkHpOy3uMl0bUB4xP9YL3fGlv3ajjtEGqTJEHmRloDMj7Si+7glQkacAA
DoKX4DBX+FFUC1tV5dQkVushCf1N0OlSULNWvDefRe1NgEg0pQiPYK8Uq1IjunmDGk0Tyt397y8l
Cr/V7dNSMPDukXhqmxHy0h+QCJKuExLsbRTyzDCQE9lPd4JMewZxmxYSBUc1wSYJpuWLoSxaN2Lc
FEVLD6paUqhpt7OCJqYcQIadrdMiarxvQPrYtxQnZgoTBJt+pQLcb4OWF0loFUuWUJpEsFmv4cyK
NDThUejg0+8vD1D4dDi/cnje+Xrcjp6yZuo9X4w9gv/68OrGdO2E1bQHfIx3fVdUical22htp0Tz
kuTRfAIKDZsCNifUuDvbyjhp67slDkyuSKHXc92+A0VQJXWvQTZB89EAHJzR9GVu2nMJYZeORWfy
IIBhOpEepkUx3Y9ycsnAmo2tmmI1E223eDZRYnRZXwmt1NUQujCpChd9FH2sE12i8kzK0pw0bYJE
9QJ9RAbXycgUv64j6Y4jskN6acCcfLJw5DdsiaODXUT0XE9i9pbpvrwlQcn2s1R1FoUz+sgZPauq
re64sNVeFYXNnme21Gu6bO9F1I+7gTTe8XvP7CF79a7kk/d6qDqZuXbZPLnPrnLz+45AmfbAL6WS
JDr0RfdlmfWUzmzudnyoys2wwCjzY3JWcfmuVOH9gGmdjv3sJ1NxvIKFZYnF8lNlSrVtUPuTMSJQ
icGxSZdGdxnzHUjZ3cclvDLSgpMNcurjad5zC89sDk0y0vmdAHg8Ss3mQ0HjMsejQGvYOpqXrPmi
XMn3hq5COW0ZbOG2EANJlpZvWg7Yjkh2NUV0WA9dgxJmsM153H7QLGDpNIgxCVSo1uW4LrQKt95Q
3rqiGo4Omp+gCbtNFRYbLQOX0zmeV2Bq5drWRZsGpkwNjqj35EVTr1pQpRISsm7MFGVFR5iPnzSj
cmLHoWzKDRwYTOTig0/bTTrlU1hkPviF+RTU7yLR3XMQ9VtBTs08jOte1h9Dc4BtfM+WasoC2xh/
kPvqipWYn1j1wVWFPXeC/1TKYUqQxiiFMy5XdsQsKWdbH3kdgWRRwbSuTXQXA7GyQeTWbdXc1B1J
C0BYqnuQ8raSWVPNbjW66Z75xb2bVMB3MckBIqM/5iK80wr5gNuNc2IgL3Iq2yrXHU4i0Kg08IlY
BqfmI1gKnkZtx7OJt/0Og+GngOMPYOi8CeAYJdMchCnwkl33w5hwt3zypGmYECODveRttCtmTNc1
teZqViROZkz2fQfa+5CDJSnJUJ+nIvZ7SGfuT07FUleMY65VnMYu0lufLtrccASTsKnWi09hcjXM
8U55X7UzYAQbNtXNkbIWr0Kn46vQDU1eTTHauq5yiY4JTP2vAvi2Gpz3kYmU2K1ajaqDCabqYIc6
7/q43IaTqPeL2Y/BVO4smFduqImf3lVDFue10/Dg4hofGqvLDZDLnYKiH7IpKONDZzudSU2aNdcu
vMX4prHtY8HH8csyZkvjrYm2tE1ENIZX/KnQfXGuGj3s6Jz3CwyvYDelVo/lwVGfN4h2A2oS7rkc
pw0YgjaJRoW3ZdV8qIG3toRNNs44sHMGlgheMRXqEyl+siUhJ2AbelrI+FMwzkvKBsMSxulnH1Hp
JmQEnwLdxqdQN8EeaLnqyyDRvZwThlGYjXrsD5eCgzblkan2A+np4VKoX5+kHlQiOG9WuuL0gLEK
EtOEbc6U4nMSI1Gn9STnjKP4CxSVXc115w79rFZLX2YzB90Go9kdcFmHB+PsNCU+EIitDOW+1bE7
XAqqQZfEvm4VTmqektrExYrHrkxQr8QJ6N6mDZmKTdnOzVVFgqynnTfFvj00LFZHx5s2C4og2MU8
CnZzDGUytKrOYWkK/+WnyksBUGB2NlqHl3onsmh2zX5cgnk/x8omXEXQJ2qS7C4FX5DuEn+EVZc8
P2PU+hqtlp97UOKOrqXxms79Wz5W5bouR5k2GI0rPQF16yNUXodm2jlvY00WTctwCLkYdGLaIKuQ
6FJc9kM6BfFwQIW6Z87Rddng+HApdKXBpg/U7VBVdK86u/dJWXDVU+sLLLkPcM2Y9c3S5ONcjfuA
odNARx/zwwF6NUfmSCPHz91T32mRVeII+biYqMkq29wrYY4ykvUhnIYm4XU9J3yeiytpBcl5OS3J
ohX0uKJtju3ImmQqFFrhIcoiUrKdKXBzDMXcHBuHohWO/W5bHwiOdw7L6Iiw7JJKCbFWBXVJUFZq
xcM4OI5xzU8V9k64By3KO+a9s1hEl1wa+qfWS8Gt6Dfd2PwE5x7u/U8z8skBhzJtqinpFj+lIZ09
kj1cBnh8LroS7Ogkhquwm46RDNpbVk5BFpYwPqrC8FTMId8RMLur2BDnl8qbdegvIpJW8/jQs31D
y49WabkTFvkZAfpYKQtW3T54RFy/l0sw7GJwa2vJs1YO65aidIjA5zAcH7mLgvwJwubaf8UFk9rF
lHbrZWj3BFZDmBZBOO5qGpsmaRDPmW18dvNU99xcm2lMesyWLBr04tKIiX43htj8/DjXsGr86Z5V
Dk386dI8Gzf/3DxdHvkQSx/sfTG3Hv/FQ9wlhAe0TgTRvlTB0O2M8qANQ0fyStfvoFJBnQTSdLu+
JcXPj5f3S1HUbbFSxB4o64rhfVkV7U4bENhUlvMdWKpq1fFyy8d6Wk9Pn6ftzOrEWNftlqfiUnkp
LnWXp0615W7kiYjRtGu7wewuT5I72iSjCPmqcs27YFDj7rkI2c9Plx2TPfdoZ9QyLQftdg0mdmeX
2j0XNQ50LpYl9HCj7hKsld6aYRDX+qlALJpSqodihUjR8dQiW+dDh2kWBkV5zWzllQuHalXUiqzF
4HMTtDhy5iWLz2Nt8GEWdqfbKEonVupV30tyHi9FM6Te3aHTb/1B74Ek1JXaXoZfGmBJXTZ05ZBf
Rl0aeiv0pnLEJkCAaI8jdi5Czs4DgeUxmOy27XxVUNEwSMhcJRFpzdWlR1mM7Iyi6WNZl85v5S8j
22lZUt7Xx8jCJuvHll/jgPLreJjDHFIf0C51M1j4dUC7fkMGCZPL66UYCr7so0reXkZd+hZNq65s
qZPpadBXXaXNur6dTmUrzjSU8b4aJnRuXTgktjZsg0SFzuVTne2iOW+5U5lDjQ9MpvJCWzx+uHT5
rV8s9gWrg6vLh2Y3zIk/AC6vFb2K4uUsegyfJ7l0ULJBqZJuWM0LRufLZ0Lc03XQ8DiRHfUzuVKr
NJRFnRsR500YVEHS4BqfUTDtBlc8Zet+bPVUFaioSVtruvWl7lL0OsYr5gYfxp/6XQpPljSHBURH
KzziX4blywSAuO5Jbc99ny+8rK6pD1px24tT2EJ4jmN7W9Vht9e6jM6XqsmOfUaYjrKg9Mt86nVp
rKzstj6gtc91lwYWWeWV/XVNMPj+HHMP5wq4vfS6FN2sZN72i8vYU5dLXYV1tNMxevfb7Jf6ZVJJ
PRJx9Vs9s/4sVk3Uby497JNYrdbjaooDD6R6MpxNlXYUFz4k+WKkQRIhAdfG0cpD4hmfgST4HE5l
ncrYDutLXfRUV1u3rHpUuPRSdylY18q9mlPXFNe/Ha8qwM3Jk8iJFfvZ6CWph4nkgXPexxkeJFXA
75e4qvaLq03SdHOZTGSEyQLmtW7QfNbDLSrd7ahNNjmyZLOLPItZB+fhqejGpVyVsCgzUOHifGkI
5dx6VMH7xPNCxOO9pamPy2K2ly7PdWPhacChOT+/VQG4VqzezxDBdaNB6cN2o5KhFu7kaJc4aZq0
Mj7TMSwWmeLibVkOPuWL2WdUlhvh43rSO7JBAfgQOev93x1a+CkoaKIrcRL99J6oeUg9HrydTM56
cQ1JsK5bfa2L6srEx0FMuwCTLptHj3pFrXACVZ8MHT220+CtDCQMVFcQdyzFTbDCdf0W2QUmnOIm
DbBJ8ARwIqf4Ha30F1Xxk6hYlLBoThQuhiRW4g4WdZ27Ljo6Ep5hoZOiDG7Jmvb2lls7JN5XoZS7
Pu9NuSRBPLdJ0/dvYWji1Ngx6zp3p4Hex2WZ9oQ8LMGu6Yq15eeqa/e0FGZlTePZyyrYFVVvPV2o
pmSc2XUBZVbV+kO0ePjV+cwvbai+QdKsAtjVSal672iacExazGyiwrZLgiU68JnKHQurMSmDUKyG
Fr/FgemT0R+whBWOJsznX2WwbZh5X6pVDMafTMCPnrqbj6bsI5+mBeS91WzPggp+iKr6erzvFo+f
uCxT79qkR6S4TuOoWXwSAY62pTRVVO9YEW4k5jSxbn7sl/pM+ziP1LStJn2uBx+UDP7US/PJA6RU
tnRTtbcklJ9HSu761u2YGbdRsy5aV67ZiDyLVY8PaiR0NUzjZizMmDgY0pWNy4PPQpOA9Q+zrtx+
QMVVAcAtAsWYepa9zKRqh4QTIZI2aj2AFx7tsnhl2yrr3PSuK4r70aNxXhe3tB78l+CWgKJMxAxu
QTy9g8VyC5x57ynUtxayOfFB9L7A8Y54qLKSZS4Fe+wVuobDcKZm+kCnpb6a2Z0yC/aegIlUdsLm
s45OnsjFVKWNqaHPOKYijYZQJqMKh12DfKCNTaAfIHa7Cc0+OwgjmdK505+p7JqkCs2892RSn3ge
ZtxN1pI0DCKzxp55zScTjHk410PulEeUMxn3vA5cQov+89JWeL1EI8pZ02L/oWjetObMdbTcjqFJ
i3J+nJEN13yY3L4N4TGOCF1b5OqVafVdP8l3wzy0nxjvPvVkrLIaGrYOi4WuHe93wWj4rumLOvNp
hIdCZY2yQDK3N2a7BJ3HEKUeVgb1PO+q2h3GSt+pRZwKO8JzUKD67cx4vpQRvx2Cpnkbkdx4rvKe
sqm9A3BOqupc9459npbpg57t/K5tkM7CsL0rBohz1FF67Y0ebRfuTrCC16Sfmw8VRN2KVKVJDRrP
CuhpX8XQc25NfTMjDMeVo55u7yTdkrI2DzE2R6Dyxt/bvbeWvpsn/ThF03uKQnnPC7EdqXkn+mDY
eDS+pG503ic1s9uWHrh6eNjZbVSO9Cru9ZPbWPc8FjnXCzsGsSdLBUI4NR9gWM/7QCuZeR54yKkH
CG87IVIw03XVc8GTkqeEec5glDy+GXxSNbVUZlIQkKOnsFnkKJbgDmofLszYvdPAjUcExJQ0pnJH
QLRM/ELN1tWevIgiF96X9wZDk4Aq1FdLF7XHRXuWNHbL8VKMMdovbNrXxdLsGAfz7QA8SCzp0D8E
coQnT7d5JOow27Z4zDzUdfuurvrjaPsNrbHnGIgJNq6kTcqg4ZsONuzIiNv2Sk27mRh2tG4Czl96
+IaqBk2u/H1HenktLRe7fsLHYhnb89BJdAiZ2BS0mdfItNEnTAechTgAaTgwuxlxBxKl+bLCzHuq
qhv1Rhvv51uphE9PKnTjyqXfzZWnL8ks7Sm0y8e+m2BO2TJc1UuscmxVasJgvA5B0KdkDldR3Ld7
MzJ6KKVDmy6gVwgH87Gzot3OJXl+q7knGCZReKLFueOCe5tF1DMURjeewjXlI4kewDSTL4MdbmtI
6GEqSbeFAY6vfKi+r0Q37i5vnWxIikhJMwLH/sgnXGx7GoomDUtaZ8i2Gx0v46EGniQrjTkowXAa
eRZ/VY2e2otsWea98ClzSKub6KlQg8zoAOyVLObqBsEBHeZOXBcFWxcRKN56gqNIew7A0YNTHza9
502LStCfcPuTaov6ocJNlYeRzorQtKeyRCKbCl6+X0TzXiDDvhQyC3kov7g5+tw2qk0C0cizKhed
lszzVgwxe2tYlHqHy/LIw9CEIod2HC3rQZpg7+/A+CEepsknT6zMCo3bHVB403pUcIK6Jkk/QbuG
XdH7GD4OD3rGN/E4DicDR53YqLEnT0L51H5BZ9dWO+YDz+QvCYnZjYEHy73pXTpCNOeVkU80d+nD
g5RsSh3F+Rjp7hBPfTKXcZcTT+4unrjwbj/kR/J0DdCGMV1JIpt3ekY6mZWHyAHdL8LjY+qpHe9d
49tyxqnugmIXzg4lWofLlb9C/RyUhdlP7unSpaPBXlnPCoh4Ce8EnXfKB/jMgHJ6ZwKSxZ2FKbI9
PdY8HrOY9v0ODw15z/tNzQ+GtPMnh5xP5QY1HKEzn5teIg/9I/t2ITbaWPWuEtZmPeD9g26gZ0VN
nURiRjfCLDZdwHjyeCo6SK+2k9UmxX3B0s5w4GExJNdNW42bZSQeWww1PZlilptO+rxWDp1OrYPU
Y0gLQRIpPCSjs/06bo3nRQbvSBgd2l20FMNmIrZLFeftHlUs09JE5zYS4e3QE5sGYyMSf+HsBQtk
d4imYN94tHsAAPEDVMt7N1qQxiQgW9X29db1FH3oBGo2C4nKU2c8eif2GHHPI5kgiM8E3y6mB/sI
Vt3KmHj0GZCHr7WCS+aztmjdjTZctVxqv1UDuZXGs2rzhou55cnouVkoQdoAQ24iz23tUKtWdQT7
lHuE9p4az6VWU+lTNGsTt1TDDk18PDX9RFJSN2E+LKZ5rDul96CWMh/bsM4jV3ogYILwakbDgVTK
vW+amWUeUNL6NPS43VoZfRlHFycA8PDm6X/ZOFmENqP2qbYLZ76t6yava9q+FW28W4wejmFP1pBK
dd8vQZQ1kzS5rMABLg4ekR6rBDo033iaJm0acOVJMXxdenrGc+jqvQisuDNDIO4CjjJRuvY6qvzR
LrvGp5s+v78CYq9jDy95hXwm2CxoK3ob703g4xgYC3ljAdtXzeQvyjRarivEb7C/sjqNFu1aq/gt
j4MmccJ+Lns3PSLrIU89vC0kn29ERaf1gMWptYTno6dFrr1npUk1yyQgPnYvNXuIxKPse3MjCz+i
scVHj/8+tWgOzm01vMUFhT91am6SOgBn4Bm1O1nFu1pE7GMk1A71LusUHB6LKX4oABJvJwlViuvQ
8xzteDO2Q5/GbVN+FMJdYdHmlLf2hnCfmYadANlcecssAuyDsgfkR9KoLvdX8q2/Jovvq9r2D/53
6ivJSSZrGL/nzM4rVfV4Y+d6ua/sTmjh0ZPtPwaai7QlPU7KEftLqjFu11iQMC9ByNY9iKIEBXgq
knHp1ipcukw1hY+xIHwbovqDaVWc+SReXY3zJvAOLmVoqY4F84cmIOU9h8GNxEOVC0tpMlgPB9Wl
KJvmtOlKf9/tf5CB05lMS5Oo1hZp4TzWbz3Fo4rhJMZF5y4o2pXE9Zi1tlrWQez4rmjYx9KThQks
ULRvhAcJYTcGG6ad8reuNilU439JMBt8DDp/MxFFT/noKLshUW7sk2go3L0Z3C6que8dPYw+fJzC
ZlSnsPh/lJzXkuM2u7WviF+BAEiQJ/8Bo2JLrQ7TPSesSSZBggQDGK9+L/Xn7TD2tuuvcsmjDmqJ
RHjftZ6FOrU2tztK4VmJO1E39MTsnKjT8XDFKP1sjH1zpMmeRCvLqGz8KbK4/KG06zxxCHdP0CPT
vGSHchzXR8hXmAuk07vKZVMoisU91JKfc6/OzrJtQr8l81PmW2+4MiFUUqz5kK9kW3wfStYdiV91
R8GwAmoADtGocbOkNasEdXfxMLTZTvSqv3XdsqCIy8S5KibxwstwcPqwLwSXaBOxeKxtGZR8DuY8
w97CGv+8FP5+s7lKSnvLj3okX+WabRcyF1u0GQ6Bq5jysyyJiB1Ym8HH04+HVbSQxNX0wId2eKy3
r6W9yusy+GgTqg8VWkUQAy+l1byQGu3kJqonT61jPDnbL4ZBl6erZ07lyrNX1jjNCTp6DmVJl3sO
65B35thv6Lk6DlULLuOIcVHb+60TOhhbt0xnqb6PtW0nYBQWR564VcuTUvljwRhLc41NaUIRIuAs
5aIAGrDgrvu6FSimIQ7hDXjaq5+bFs6IO1e7Qno0JNU6nHT1fcG3UjI2aDzbJnIWQCOD660otb9v
lYk6MrxlXS6wy+Qsxo7OdtJzCVpzNoekx6ZYeBzS8oiuh5ZedpHLHJq5+c7g6R/L2p9Tm7t9CAaZ
h7Wqi6SUojltw/CerToPhkJDAB5VdoX0SE7eaGI2znEDi+iTWZ054ZWy9yUp3PPaF/vWdeHmZOUG
YkOYA5WcJAvwmMg47niDHYUHunxVbu9A/m4jLKFvK5c22vuhOuLHQ9qD8+nIy6SMOGoQFkc+UXGU
nbOlq5d9nXoG6cI8OAtqdlUuajf66O1l/mMs+IRejMnIHw3s4sb7BdSIn3pwx49DCzV4ZKY8Gk+i
CRqb2PDNT6dR9nG75t/JHY/ocjqC7chuZW+lbUuslLVMX1aC5RuLln2wqFCRGua4JyqLivLVFI4X
ZDZZ0e2aImirbgkzYsENsDwDpQQCvcFe2mfqkzdVE4SZBpIrQRPiEFpGGezegV8G6cnI6dwh9PMq
qbYCKI4hNcYHam+/H75lqA5hIF+HBVbsKuhh8QonXOACPTp1F4ux225j7uFdWNlzVs/8l6J6aHIv
28+El/vBs+PaB4uHOlEGqBRIOjrzFzUM8eCabTd3TX4gExr7pczJ0QGodSyy9mJxh6dZ37GjqXkf
WfW8hpSuBUjh39LLf0etIYXxM8OB6PIdpWOMMmL/xHBoeIS9ZVnmWIitO8FOKMOqApZANqgOmQ9t
xYJowWYzXTPGKuyz2eO0ovgttmuTocnTFtepK902zDh0E6J8/S+sEv3b9+hSYXPfdQkg3z9zJlA8
JqlUNR4bxd62dn0bSlrFhVvqZOpsAw3NHgO7kAcxkDHllfBTw05UrLvWLC1WcPGQGU9Echw/D92Q
loORT3GxqmcGdhGeAJQ2H1tB0DTj13pSawSz3T3J2v/vJ/kVAP31cv+XY/ym27UHfPRrev23p//v
Wdf47yNC/fsX7+H335+d/zc1/48/lf7Q9+Dl8PMP3d/Nb6+FN/Pru7sjoH968hce9f8gTv8bwv8/
vvknHPVP+Y7/JfPvvKZ9z4r+Niz/AqP+ltj5HWD9+I1fWVTP/Y+gCBDBaQMQxqkNVu03FtX7DxMO
9wgiRoCQOIbO7ywqIhXC8QSIMgrIDqPmVxbV5v9xGPBRH6i4zTj4kP8fFtX5ifMiALkYQ4rGdW2O
/Lj30/Ds2WTLBk7QWdcti/OZRxNR5gbvxtyqgYEKEFdswMuZC7n+98H97V8QNrrQMWBB520C4/JQ
Tpv8Vlguprvrj5dNMXLwWd4lxBD1OvPsJVc6row3+gHoBnp2bFEcDZWQ5erePHlOM19r7kRLK/yg
VhOJ2f2vZW3f7zbVTeE2Vg+qGviPUi37qUH9J1COug2KDFH0deSsokhHARk+97cBNitpEw17N5T3
p3CVb3+42X+3Bv2FnMUdxA0CIneHyZjLfqIgJbbxojLtdJKu3MZoVbq7NFZfRGOxeDtDh/rcZe0Q
zEx0WMJNfYWKvT3U9R2OywHqLL0sqoPr5s6QeN/hBXwtSNFcs5XWV5/X06Hi4FvuqGDryjXyydKF
H+Sg5KMOWlE2x5VP4lhJosIx69gn0kkrNAJsSq/VmyUvM6qd94Y2ct9BcItrVOdx6dR2Sg32IVFR
+3GarHmnjCMDDW/gaLqyPQ16LYJtMLuROtZpq+V6XQu2XKENNVG20C2m1hzCJpoCi1XVY27WJfUq
PR0K1jZnht+P5ewf85GSs8WXJWrGfr59/Eu2bL41azrVmReazqWvsEuqgNLc/zbnRSx8JXJ003Xc
020+ZJYnwlaVzkWQOtlKC/LXsAK3nbZjWYn6+eNhHu19z0r/AlKyCswkBtinWXscttJEI5Saz1N+
53RerKz1fnBvDHW/YPuChRmMdLZ/2dRwRStnvigzw0CZVvsV2xu2THeZ/4We/evU8xhSnx5xBHH/
ZuAAYHeMPSv7xLYWfCDKd/iaHSueJteUF7OpJDNjOQcZ9eXR0hn5yhYL0nVejwffhbI91tP0bLPc
hhFG049n3Le7iJfTEuVF4w4BmTz3RU30Hd1UuYJwWpeAq6nuA13L7jjFnSzdHxMc5MDqbfpsUDvL
SYb93LIX5vbTnmW+jYJioi9l5037uXPscDbxDM5lwq5l253vBa0rUGs57bdZMFuEm4WXqD2hI5c3
a5itGwGGV9snW7z+8/QTf8ut43QMjzlIz/xle62Y4rRlTvvr7LMz17k19oyaLMv4eVOkPcO00pBF
OD0XpZELttdsS2Z0iLfRWvxQSrtORVbbt4+via/LIM3NKKxh5dZcSJfjDlFxFr3dPzp01le7Ypiq
q1d88acKVt3k0pfKKSAllrqDyVROWM2M89xz8ibZqrAI+DIuuOVfZ/DuUvSP2f0Bx71soQ2+e0ga
D1ijkuDIqvrbBtU4nO3yhqKUHDXVPFbzVF5J5YGE7OA+L8vW7yG79BGDT/hpLJUTFauku6pxw5kx
8to3YO8cKb9avBlB4ec1agq+q0g+nZWl171Vmh/5fZ3x7+vMx7+0N/3QNF/3em7P/3yf+E/3CTyx
fw9AMeYjhobHn1ZJG6QmtxZqHzO7745rv77z2dS/CAHdwhqq7yUQ9cDzaufJguQa0NyIoOJ+mzgO
bT8pu4WBmcn1qEpPfzK9tadQ/ifnzvzl7tO2zXYEQV8kDtcXueI8grAzxbEWVgNolj8h46v3oNq4
x7L3LtcovmW3PkAWWQ5FzuuwtXcuXOQH9wPOuT8Uni5PON5jJ+6ojluN7u5frslP/DwQZA+pSc/z
xEcmxLt//w+Zi0YWEPvxB49oBJuRybObwwpSwCajztNu2BsnT2ZWOE+znmS8THafwDWxYltvOsXq
wV4cXXwq+qG+YgauqG/HFjgUZZ8AYlZl89343oJYg9JnCS9wCbx20mdvnIEuwnV4Ua7TJuBbh4Ot
a8iOGHNh7Vbut9V/F3mnvjquVUbWIPPU6mGTSeLPZ6UxaVij16/1eBdH8/pz27oUOtM8HZij/UdU
5FB3B2f5CuL2hUFr/ZcLd6/r/8xuewJDyCWCOC716L2o+eOF2zTsnHKFBsi1uiwZxWIIl7yJcpjf
X0E1ecHALCvS3VI89RWfQiz9dWAza7itlGUh4iJ52i29uSFA9AmwUBNBXuke1kq20Sxm/wXyBrj6
9c4DOO6MhYTpHe8qHnj3VroC2PZcdyu8ewtacY8tM3ZGp0zUAj2yy4EF+Y1ZTn5NsE/25am635Rp
9ILC5NOLuxoAf3xg8cZXgK/Uzb7+8yWiyKb9dIkAU/oephpKEg5O9s+XqG54Mw3N3B1dr6mS1njz
zRPuSevS+kRnpfcGinVEASgH3VLDldXYWpBPyb7JA+Ok+t4vI7qinsirmxct1nmYPa2rXlw6pF7P
ckBSvNKHFdXIFuq8JMk/fwL+N58AeyN4ctun3Pbvx1D98SaztVUoRGAIeQR1X21ETJapuxlwIC/Z
5scWL7ubcswBdAbyJr73XG3z+hl2bw61lq1R72I49+WyPXYEQiYCGNsXnkN9sU3fPPqNUiekndsI
GG5oQynxa9Y9UAlKj1bN9fcHlCxeWNstYkG2U2P1j8DXWg//LSjF8GIPfrb316KL1qpAQycy9lAg
GJU4db0FTtfyh9yM/xLQcH66PLi5DDkTT6CVRi3N7x3CHy8POIq1d6d+SbkwTiQttTwCz5vCphuK
z8zlZ1xV/gvKqYiMdPjmehQ6s5O3z85cOLHXdgh4dbOJ6qnBU4g3z1OPJVg49fBtNDCdlk7dI2Dt
2XXwspke6blXRFwAtpPAns3wZegKKD26g+vFW+dIoQ2ETAwGcgY3X7Smievk2Y9ON9dFlmXo2/mw
XR1vahIvlyToiIeqwrfo8fenllnZcTHoZz++66ArDvTm2SSs9ax2H3elut+fSRboe2kf/POwY/dh
9ce15SOah3oC55+gskeb9efrCujM9QCDL4dmnu3dYi3DI1tZkSoKwmJy/XDAYhzZm+uEzt2bHEbW
RkU+9HuQcSucqF689pXsEYWCx241WRNpC2jfNg/1pXLKnVYl+06p+1Sqbv1izcBHaF2Qt0YqgeCL
MmnjAFFDriTSPTyRTYxrgr9U75EEqB9tX6YjFSfbz9lLU6MYuD+jBcGs8NzqXy7HXyJNDkaW8DBU
sNDi0tzj438cZpbLFfPXAdSpZUO5RsmSwzmJ6tlybi1oscFbCztwi6pKtDd7gS16/bAhggZFxAtm
ohg0wqVPMaTMTSHGcAMcjZ3bChHLbT9pzdzv9QYnbhqLbyXcOC8YrRUyHsCBf76z9s9KDD4KAvBo
nek9bE3dn3YNiyDg2LOmPWTjbD+28stM2Pa+NP0FWIxM+6V3nnK5WEfeQJKrOuMEVV6DE15moPOb
R9u9i20AGr84u2vmiGhs0EH8y7u0KbnXQn8cgtAKENa/58iwdBH744P8YXsbZLtk2mqBlWTQARdA
QI7/MgMj7JcrXe1dYc6jfvJkm3TS3vXCjvqtCTMEU6CqwqR1D8W6HDqkNwzRUW7acynyHYOSWW7m
qWct8gjYn+kRv3oy1H4olhE+RRa0w/hZF+zlUtjDl4p3F0hJ+4KaM3Kp59rGTmVOFClKFzjW+9yO
sa7cB0WrAFJyUjbem+E2SliZbnWemilLiwzoaXZqOvtsdxcH23RvsUNl5qQVViKNBkg8Hwrxwqoa
GCzWYnt63pCk1H2Ni42psbZyhw432Nwt6pm4wANLK8biqs8RJPqBVEvpvdfrC+RbkUGpPaps77S7
fIFTGC5PogrLbzA/azci9UMGzn7qLuqq8WGLEvXMc+/8MntzUKABKrI0x+5dDI+9dVn4q+Wntp/2
/ldiPWXw+0bvyKZDaepoKHYozyonUnyHGEkJetIBhq+DbJkCkfsJ80w0hFKvu3LBzSrQrC40WTbr
09RVe0irEYFT1nL8heFYULBAG3l0SZe2UsUw224IrDwjKnS21zptOZKgfJ9XYidhP8ylnAKUEjs5
lSkRw+OgtgOFZ1QhXwtE5ZljZZy2LNgQgGzVHECuTdrpOBQGONbn3LIA7oPKqd/ajJ2VvaV+OT7m
NY/akiPXhq1yVN4TWYJ2WnYOo7u+YqFDeI1KnT6MkiWykkG2DSia18DRb/AkwgVhrSXI7c8oG4KN
FIFFr8vmB3ZeB21+HfrXisKM8IfA8HsMBy8m57cczrG3XRSiYXzMTsU1y/NXcOynvJA8mKv5FzVC
QfLdrzKf9rnHAyv3Y6B3IY0X+P0B1wJ/bYvcPkOxNR7XFcMlP4KzyBGIUQFzDgt/cdrLAve9TOgL
R9iIf6mtIpIsD631+7giGuSKxM91UJVOXIH+0Pbb2EhoTU8T60JfAaKzYgbdhD+b/v3uP/q7Nv88
uNfJPE8s8l5n5FQGgx3/UVpgReTBGAgsCJsdLL8PkZym9Jh3L3xDx5bV0ewj3iiOHaDhEgZWlozQ
f3ExFdrH7N191/mBs6uy37Ff9HWgP08V6OIU2RYD+0/ZYCiHHvWoRkzFgVKcf85qExlRhNKSwPYa
rBX53XeO2srHi9fR5PRBT9qY9EPgmuFqAZRt51dSZQ8CmWPvB2UmXSqyq5w1KakVfrS4mQ9A3w9y
JneVcQ74Pz7iGE1NExcjfEN/t1KdNhxBExSzw4afkjGUelBxPHLUuEcRGkIfQ5yMA4cFHUqWPcPw
rzLIgOWj7roD0PuU205YggZZhil0Oyh2/ri34PaDWoosULZVXx5FSYLVPqOK28NTefAa++pm7r6j
I4xfoDmGHqacJNzwp3xB4q7m6V0MmWvs3Qq0CqZ2bjWRhSC1C1drm082T0YwpwsQsGqvrEtdPPZj
nLdhqw8aYUWWbmO6dftySFHy9PmpJeDoDhSzYjsV/ue5X0K1vtLqm7Ttg2uQC+nb2C9U6jArmuCf
QRs9LyuC4VkHIxOV41pPIm4x6Y6L8nCx+/K1Ft4UDXaWvTdOnUpbU0SD1uHMV/NDLYv1jPbATrDM
qNlhMe1qdDSF+1hLMga0MgG2qCr1gZ4kW3uBVbckvUK9MluK77vJHhG+7b9WelVXabvzk7/M+65E
a1sW4EbbiWd727dkRDzgJKTnt7Za3WDIyH6Rm9hbjadjVhZkJ7YC2rAvX5Tg46UT/p75IrUn0r3V
XrckQ1ZWaa/9at/2gxcxa3qHxGdDC73gKIYx4evQhtKz0qJzUsCL/ZtBD7L3belHcH+HN+JOTrB2
oj4Dn6WvCkT5x4+13iQOK5IHKBvwW8hWoxiUA9QrY0FCFQs2mPVY0sJ8mpuenmqNGl6U8ytb3PpR
L6h0Ubz5+4Xy6Y2jW5mH2X1ZPMBjeubwECsyv83+4kULHfUeWunDQuzlhpwZqC/TR9s4LQmTGBXD
lP/6wEoQq6A6zx9f15uPBAvJc9i020CBJK8O6qFhScna7vnE20OZg9+TliND57dX6pHh7SjFFRuq
zxlZSexZmR2BvQB6OJYkdvPqi6bLr3/z4xc/Hj6+9vvTj7f1+9dW10vrHBPccK1VUEgClb6GyZUj
qLbB7UU0O3fuzVtdo4+bdaW3UPQwyGq38aKPb8n79z8eiqbGO/n4Z2PufZ8e3DlcxrEMS481UGaV
lVLJHlyrSbuRJApmr1ZZrDnbl/2jixevi/kwuRZkVBA4ThEYe0lQY6Ory+MtM1HVL/HUloA3MPdz
8zBTho11AJgA9JKuYaNZwvW8Jw3dW/R9JKiJ7POM7Oxo2Q/gHoIMViuol3GlaVZ8LikEHsOTSamE
2gSpMZ7wYn3WHdvPNW4B8EUwFFg4/RtSGwc9FAj7FimbsGD4NCJrnyIhfdD8rn33KS7mbuhQCwzp
fbnSXMQdoVFtT4ELP76U1Zn2Oh74PcB1WqlMJlYCF3KxCA6JZXgqrDIdJhXl8DWQGj0TqO2W50YQ
9mJduKAsq0StcwBYJ9gaB+56hditnYLNhaPsx2u48Wqft+7n1jHHepaJP3ZRO5nQLsvztll73SGY
U1hRId0rYNGLu/DL6vbB4i8hat/L6oPgQh60tpozJ+xp2vovHdrZvv+kRuxT2faai+2ro15GYVJU
5ycxDOnk4X1Q+1JY5qxle5XuuM/1A5rDFGnUj5s3Tl5kYeGbaqT1Sus0g6EoB2w31A9XIRK6Pk+L
SmpniODBxE49Ix1L43WisY1cMI4TCNvWCrOp2vXePUBEL7AmQ7+o3vxyxWEwZmc3gABJWuROend1
fTg5c50ABCPmIDBnq4WnxTClMiNJNbITEhhJofKULGEB4gii7V6q9iCwoDlVG69eh2LSSywAaPdu
GFif5fipatq4tkhsfBk09WkjKIdYF1P6jh4XYeQtgV4S8bGPtGcHcP6BfE/pCMAyXw9WwyKHWhGw
5cgje1+PB5oXqZtNqahJArrq4GiszW+z7V07IOQT7jA4ztTCXFBsSchcgnIXcN4xhcyQlLrGLEvp
IhOrrI44bONkWyoRBSygFkuDrVOIeIge4C0sW9x4rwQVhq3L2AelgHNxsNfDvq9l5BrEnO7Vqoc0
ujccXbYctWtFTdUBnFp2/XjdvDZp7vSgj/UB9TcORoioqmJZIGqz8aRFzzdb6HvRzvq5lWQThnWJ
oHefItcVi23G1av2bhXhlqYE9YvfkRRk4Am4L2pNcuuoPPadPsENB3qJpV36qUZxjwp1zz9XXbZz
txZx2jXosFAKx35BZ7R3a3PMiJ2MnoyxTsfbTA7bsiQufYSFfZjbJTZ0irrxsy+Q4G91hDxC4mfi
AWfGPKGjeCPaXFpdvNQ4T3xuL4iJphPvMdv1iy7AY3XrjnB9zsHP+xNNxfykO7kbWRO5qk5ry0p7
uJC5XHcUZ8wsm52sBh6JwbLqBHOfIVcDIGfb4OU9WgTLFFLU9X2PLUiqlTo4PQAxoC/TWh08lt+0
aQFpfLI2firnh4HWyd1H45sAM4mxxhwUPt7BHsvDNq0oetzQJ3yHzT5dy/UESe+541vabO1h0q/u
0uwBnN/uqXjAMXt/lMfa7664Q5OocaiQE+mG7VtwzQzWHO7msejFY1/EGQ6vsK9Flae0WnBb+5Sz
6ixxUEm95fFkg0H2oVw0X+91PqUI56F2onxMswqUOWyLe5wF62/uW4nlYYVpccyF5HFtq7RGgVQv
ydQ2ce/hFAcsgaV4hMUSI2j+pfOznY/os2tle8qReVGY/xr3EWvzipMBSGJwPoZCDIcqflgCk3Vf
YEe9dz0/6HE9jwiZAevFXnJQ7gbseIuXOhzc9ehZM1bEIRU9ATuaBZZ6YxggNejYQUTzXCY9Upp6
ZpdmvRSb82Oen3hTgmFGdm1obmvh7KW3x7kZKXSqjlendiX7niOpL51IkK+kd0H9LnsfzpZmdQwB
IXaMA6y6iok3RJY3YW26uSK/VA1Spe2MHJeI7viSI9pgpaeSoymAigVHh8ORSTJYUVk/oyZOemBI
bZanOWAqH8aTx9vPfQauisa466FyW7TbdrLMOuoznBZiFaFL6rRpcFKJdkKkvc+dv8DyAySHRPXZ
X4qTIeRAOTst/j2/Y4WwFT5NU/FSLewJh4qoIEO8js9wuh5WFB4ceoNbWrsOx4GgHnzkHb9VHOaH
wqkG/g0swcUhKqiXhzzDuQLYDxNqPhMQZG57cufYt3DeSYLsjde/+F+z+bFEG2o7aV8+Z/SoFZiq
4Uykm1SuPBGpXyxR3wa7DRuh4E1uRyzIe0m8Azf1m7LF90nk73zBxkrKQ9EXiVL6dN//lm483LUG
pdew9c1OuHgzBT/bjrg143xchqcWK4cVN3kTt9oCk6jCCSE4qZzd8MStYQ/SMdqsNeWb2Tuzugmg
7W4370ec/GJ5xbM7vNvlFlnTuqdG7wlZoYCYROLclE3gDChnOjit2dd1TDL0lsUQrhnii0WDiNL0
AM8isSb4ONQDxLUdlvoxH4CZLe+a+Sd70zsrUzuH5jubqKQQOP9BqV2HYlOwV/WMXEvUOlXkUWBD
99KlrIM81y8bR4RhLo+tI89Ii+BMCyetgP5NmTyXtveAUNBDvy0PNpocWUugishw0AhnqaREQSFp
6A4yzQNOIrvB2t4DhLy11nJtTXHwSLETty0DOF+drUwUQcdIQtoshqB+aAgKtlVi5AGp7eqzW1Vo
z61ncGPnwsIxAZvZeTlOXEDacM6yZ8v2XqnPrvDObmZxL7KrHjgrIcy7Ac4tikvLPNa1f65ZscMh
HAfdAsK1851XlqkCcdze++WeJJmzXRU1u06sDzjR4QVw52NVbieGZJ9lrqLkz2ArTgqBLa3Yns/o
gjpMMAhV3pCMvrufRX4b5/UsPX3yqLPf+pM3AfG2vNTW9o5k3QvyC69e9k3hWIl8gBqQDxfbjaZl
Tmsct6aafDcIHLuGUTAvJOSTE9pThX1//cS2bFcp5BDr5r0tnU9Q0B9rkr0Mtr4NHmqv+0opyblG
z7hq8o6V8tVHVed0WVRbVeTCoPGz4d3dsmuej3uclrFDq0/1cKg6/UiMjVTiL0iVfpGga7Z2vA4N
jiuYUFcU7dmmZdx2OzI30ZSPu9wvnpA9few0P1R5iYWAH+xO3MAf4VX6VyP0Ax15DMYhUOXecBcA
H0nGMn/E2SFRtaqH3vIPg7Qf+3IIs8WJS43QPQ5uUKS55U3xuSnEwUWpfx/ipMw/K3faV+MY27O4
jR0STGxvTXBktuXo+vNRKXX1hHtENnW/LC8EW+PYdEmDV4BK+G0DPdh20CJoFlpL6IwmsjG9/M5O
mMgSSfvTWNI9fEQ1vrZU7D1Q8DhBbjdmAqQ8lHjwsi7uPEeCAmpqGWiQ+r547z2WmLU9gQ04TJwe
x1VBnUcmC5Q88p2fcPzAG6/Yk8hFaiHLDhfu0opn5TlHMcqz9uge+esTrLPz5IgT4dkBcPMuW9OV
DKFYrHD0SETsdGJu3Nhu7HdLKr4tcDzWmcVGIG5alnFfbZcxJ9cS0zjHLN0YuBN2zgvY2KDfW40T
ydxhDx/waSTimDdO4njZubJoLJs1yd1P2hWHtlhS36DF/2Tz7ZgtHRjR5kw9dVBkA1naPvT+8jii
kUWPF5Yl9Dq3PPrr8sA8rNplKgmK1g3qh9yOcDlfLcy3eZwjq8sxr1ACWhR1jtm7RsFVsA/VqZnX
RDjuDhpOo0KGLVQ6iT1n8Wo6zJpij97XEvZVgKVF8BfbyojYXnOpKwzhIT+ugGw0Y9+nxhxhid0q
yBQDckUso6GW5Dr4/0PXeSw5qkXb9ouIwJuuBPI2bVV1iLJ4Nm7jvv4OqHPPebfxOoQgVcpKCW0z
15xjqXfHMN4JTjBOD7/7EQ6O6uFvwpabBdb4kavmMS/mO5XIq0x6dDjCSHW85P7yYCjEU5ndd8dx
Xii1PrRB2U1a9pLjmuiNQ5HfxjEiN5GdlJSQVoLaXGiHfuoWJfNilkOQVebGKVhrt+bJtsZzX8wv
mkc8WcddFsUXU45Htfk+gpjrQ/PrVExvltR/Op1+sM3pMPThJSvNg0EoRiDL9ok8D5N1SrVPwIkQ
DRnE+AMqg7qHxBiXtoxU3flYedXZMRcaR0W9g9SZUu9N6TCtlZc0Z06AOjGM5Fyt5+iWX+dS+ZLI
iHwm0Uz2GHs8GwFy1whXQRmD6o+0Rr+a7lDwAkO1Alygu5phL5lYA5npvtNt9m7y5i0cDhtdoVYO
bR/vhPFbKf6ANiNjpt5zVm4tt55dZ7uEfRBSh+Lsx6jej2G703R5cAAGhaq7b1kEa1Trsiee9u8U
/46uIrgL8UpnKunID76DcGLEQ5ftAXbcSzKw+SHZpE4lm8cb9jn0SGWnhVbglNohisaDPqIhlUxF
NkuMub+knnawtO9jHd6drLhC2LpkA4uVaWZPxqaeiMe2NOSuUEabEHTM/8wyQUfdld5AFf1XWlnV
EM+S6BXrxfV81UnW0/WwSjf/ncq2ysH0kfF3Soxn/0fuIev//6o/meeHVdgfHBXVeNBjpIA2RoVw
poJoy0AlgBxkiazAoQpFu1HKovfThU2yXlsflSulZD1PMhMdMolcJPUeUxB8gvJUr9QUqZXsWNzx
xCK8PnVJXJ9qiZ6ktg1Ts+Zwo2JyOmmEA/4eqtTJqXav52gGy8Lqf38eYn3A7Dke1kvmgneBSsez
/3vKenH9x/+8zn8vMbcjYfg2b/31fVzFn/Vtwt5tgChLGZGXt0k43SfZjGRHNFo7rYdUGCFApZRl
qlYgPi0El3LQir+PcpyTvHUE+FH6AYnxpnXLW7U+kstbofRRdcxDlpqLwrZ+ZOuvmsqetLWr/8rN
kOBUk48oKD1ZfUQGCDDrC5T68o7+fa3lpV0r/Rk66PNxVPORkVPCeOgdm+U3zhZZyPWp66P1Wq25
DvrSTCkszdlJ8BL/PWN9tF5LMaVMf3/N+m/TNnXYumWvbcbb3w18PKG5vNddUzU7ZcIG2SveZk6n
W1+1+2qqd3Kqdg66UaiDFuyg6GHGHP507JOKqQ68vt8q0mJ/oO3Ntg4KqwhSbdzLQQYqWeJsnN7q
yfuhVNdQC7Te3UT3ZsFiQXwo+j846B6G3rIrGwKBJq4uukI23aY/XUgFcJ6PALDORSp39AjzLQcF
KDtpUe47fRpMlPcpgR3nwnlqjbhTnd0bx4RCaNJqfDDlQ8zkPtX4DHbpmjeEr2BuKsZWM7Z9y6J6
so+x9HalIg6RjE5RG0JQYwrKsps4D1V0yBXuSm+ZFFVfOvo5TMdb5tRvyCl/LGU3hOLcj5g0ZCNe
MQGcZMXnJqtdYliHZp+nyQJm2mbJtI17uVF4P/JE7CnEn4n9XcDsASZJD3rrnUzla9jbTyNmBdv/
Wt6GObQDuyA6P2i4RNDo5joIO93PwBtgetwPrmRh/LtVm32cntHXDqk574w6DqS8WD2rRjXxcyXc
gKTyDS0CWqlsp7Zg2xUdKkvZViw9MsytVZ353QxPtw5+aUpNYoM9gJgv0sh8OKlAy1jJTe6+1pyN
1NK92RGsZMWMF2Tj9oDUkDI7Z9pHQ+y7zVvI7iqDayVYwsT8il6xjpNr31OD2nz1Yjjjm1rMBzNL
3jqzR6rP/Wlmbxtrz7ROLsvOscsJmTB4y97cZm2ZbHS1ewG+tdFEGDjjsoCkdDJT0iLtb/fwRkWz
6Tyy46W2z5DSqnbxNFl+ygooo9Cq1sp2dsqtGpnbHIUyK8tdzJ/Xi3q7GFIp2Rxs5bOFIlQaKGYy
2mbxm+a+aOxR+tLzB8ML4rH3i2t6REVeQDObnGDTNIEaLQ+J8mIO5oY9g58UvxLri53/MToDHC8L
d1B4oeO3Wbmzu2rXq/qhMrqtkks/wT8Y1ojPVc9ivQ7UoQgSQ5xre/DxZvlO/RTQVyPgEkv5dMnn
6eTPRjDAs4MReAo3Ln+ZSnpNRNVZ142jM5LtKtghZhLogh0M4YKijB2UzKwjXlJ/TUpvD/oiSMM+
SDwnMDPr+ywofixOe7eG8KlvwF356pz5CVNKhKQn5+81chPxRcfGhKDBtOlcXMrVLkrf0BCUOPEz
j8qlTQE68jbKYCIi5OjMjR9540aa1MUVCwNvgcI4bzTAkQWxOrWfTk7s/GDzhsVP2ddR9eEAWpNu
dLJIaW8qHd8s7IBO2SoM1hr+SkWOiwUZ9bjbglbx08jys336i0A35YKrHrlBHs5BFUuKlFc3zoJU
5cOygCsCfqbKMxcCxm3mD6HOFD3sy8nbzXb4oB4XGB1fH5eFzcAfkV5wuh5cJdrHHjolhtcMV3HH
Dkn2Pw1edGoiMi/uZWGRAiQ+xam6Ja27dbp271FmcXrLnyTCVTj72IyzNHDSeuc1+mGc4m1RN741
cLdhk8hmrM5UKNrB2g2ENdHl/L6oUQh+qwRoCOO4/Oqet03mx4LY/Jj4UJYogKg+pLkdRM1Dkmak
keVhTrpjU7EOcSRIzz9TY24KTUU5I95Y8pmCDsfwMN9nQAIi6wgZZYFDRXnU4ouXTUGLVmxaLKMY
j1P0ojz/I8PqZaT46NbdIWY/AfQOWhoLbuOs5xhQkDHjIodX690i54sxQlcxif+FFejdDyDHFPCd
hWx0jHE650wZVm9vwoGap2LuXDwrwimxjCm+wlAJ4Jr8AOlEgLZZVxxDNi917u3ZYZ+iSQDW+VkA
7u4MbyMBNGlOs8G7K+tgGhBOinNnqW+xaqF7q6e6dncmpVQ5RtAEOta69zC1nppDNaKuXls7A6dT
t+ehNuD0USyGclLsM7J0UVhDv8SimXwI1doRiCNLh/bN4AmB66DJettXOP3rhzk226qAGpEAU52m
reblW3gwASINYy6kFv7v9swipVACqP7nCWhsw85SQxB0ZLsvGHjz2OAegJqCyzih5DMM6pbEol86
d8k+tI7srZGkz5qRPrFjZAPV73X3VqdG4M0gS02TbUB1yHH+eC2h9EmAEcWLT5iw0CMUTO2pJNY+
lvoRG9ufuD3G06tRwdCDYEcByjrJ2PiwjC4o+uho8k4n+Ygfr+WfXyMjOmqMIEozfalk8j525cMw
xRdgP9+MrjmlcCzKzP1CeRZmDyOiyu5j2RGDLUStM0hTaJuMP8zUbyKmlsaUbnfWucfsVGmPeVSO
GmjCpHjVvf4KveA19uChJNavuWEXJKz3JmIjXmHOm2frEuvqS6tAqQBem5jjtmF3ZzxBh9xMmbKw
YcHUj+zwlK01hQBotSusnddQs+5NGH0VivKGcQ+XlHxry/QiE+egJ3C6uRFCa1c4k+90EoEqIjdO
cAYDAo7W13lnhfpjGJNzLWYfASigHYBvJNkurMeALacfIpiLhukS5qUbXipQHaWp+I1A3CU1P6Xq
aXkb9OkYq+gVAz/mw0/0lLIzPvzm6c7GsXeOkWSFEMVYHqpLPDFZ9OkVp+WV4XD52u+K2GR4eKCD
bQ1KKtE4HRTp3C0KkVGS4c5SjpnenWqBaGJf0TrfG12/lJ5zLsl8DkOykal7S+Pw3ECGaqqUhGm4
r+dvY+idJnLCiS6Prou4GDHbgTBukMMHhO8MSK1sL6nybTDUzUhmI+8INNqsLtj1yKzdlOZPUlab
3mg3UfVTuq+TeDjaR8EKvcyxqAWqiROp+WJrb9r8KPAlAvyNYEH5OQJLeg6dp+j/zOajPijxQ8rf
Bfsv9pobs4eDLd+MYQ9709O575+l82EoWJqO04cWkjT2mzc9gTN6VH/DAb+LLwnh6MpvsZKrW++H
+d37ZEwptkuI9VbdrG19NDfQbF0sEUgF/kCh/VUyVMLtcHeS2scmBhL9p+83hMu9jPmJTbSdNsx3
A6wqp58ptGXmeXbd6CYUWfmEDbQ3mQ2vydBQ1VZLxhgBj4v5+mSNBRZfW1vosbpNJQe7Hb9I39gT
dtVkciQhFlI2Wh2Xhy7OJQQtTgngw7Up+U+ZuXqJpHR+tUJ9tYpovClOX/+sY8nKKzScISCJXW5M
TSin0XZJkDOdDFalnOshuhKNljhgdb3zwQ6wSC0TZ5dmLG2zJispSrhxuIOuLLbjkqcqRwrqgNAe
lmMqQV/m9T6NspJRT0k/vFm/5Cqa2wDXJ3D7Ltl4jGnv2TTNAQO0doEvyl5TLYpNugTE4n8PymQf
9EJjz0Ie+wrgTfiJNTsstioaEizXsrJoD6Gcm71mk55VYoI7otanb3pWHdu54EYatTchmuy5+mp0
T3tbL2VLALsrQ75GFKpVuxbbRqqC5hBABBwAIzra5W09mHFGSNvCKqRd7CoSF/KP061JF0aUpk3g
UUJUlNr8tl6iKswWtkhucL2N+6wg4C6fzPppsZ9k75rx5Y/maVcv8SSVtalPvC46jJ0yvqYTSKKC
elriUnNZ/+V6qNLviaYbzzCz2o2cVG+nQam9hCAnLusjS2ku9pjfajvTgO/yyphQUBk02QS2Wv1W
UtUiOl5TDRQxhmnWjVczYZm9xCIVKxuvoIGSLbwclg0iPJne7JwHwh07pRLps1IViD8DZXbHqKJN
CmbO772CZzduThBL7RKquHMxf8/i76Y9KV/Bv887tfTMQ1oN4Ttuh3M+FkFcFNWLajQhtHej2eRL
r42ioEA+JL9xsywIXVgvM4/E0FxR5G0Tpcp7qqNmHdg+tK9ssmJC7HPxc3BD4EQg0ukCqfit2UMQ
K4xLCjfoURM4emQG3yylpcLTLqfeVB6rXjUfIRnr2OraW472s2FVmPmFaU5fYmNAtx7q4eLIOP1U
8m9ek+lXALo9vpjcPhYyH7bREA1BRDz/TFRT06T9C3qdTsU3xPo5DwXvSWOWx0xL4mtnP6fZyi6R
qjzUDpagDjnvrDlpeoOt1Poj/LKgG1TcM8n4IPBg/DGks6ErRvJrjCc0boXvVgLKT1NFVfhOC3Mh
spQ/FFKukVUbv8SQXYWKFbaRiFrFweni+OqWTXyda3VTFTkFfxJdhZ9KOkw0nrUHOjKcLbt2CPM3
yY+qus/s9SjyE+leb5Pa3gFfz19N2fMtH71mk01lfEVgiK6Zqlu75AXNXwQexu1Lgxp/yeImC0Qd
f7PNRh4Np4GD7A0DZjREtEzk/HrXSynMa+nDHhnJwt54H4Z8el0q3q1RyP1oVhR0kaNsU5Dg1/Q9
UpLz3YYwuymnwvBntAN/vbOjAyxn7NWtbryjkQ/F8BIZUDrnXH8V6MRjElofDcG/W+R50SaEGvJB
HwPMU6B+IKPU2n7WDJfJuqTMbTbkhaTWv0VlaN11gbrpxcNbRwVoo01lta3TuX9jhfnAY2TdvEnp
32g0REpAOBGCQNb7djKG5+glYwABg5CWVyeKh++jphNWBBz5bpRU0ZpyZALKe2ZF2rEAO+AObtWD
Osv0l1juyFaqw8NuMZhZYPC3oV6mmAuy6M1U8Q5nY2//MtktoHzHP5qGaQp6RsjSMHOp3g0JQq6W
n5SoTK4wizz4fWr7Ohf8FToGjc6xyLIKq70Tj7GupJAJG8n2LqKsu8siTDZdLuajaZdjAK4SuJPd
DPG2EQ5umSUSDCcQAwYOY2mW1E5ypXjYWuRSuZtg3C9hhvUA7HuBdHTTdnIxhhkN1Lzlc0o9GLjR
8u2ZHSA+U+5QMMwj1sy4m6FAxVfSfQQ6IVY+I5wuUSXzS7r+ZkfvTV+ouvhWeJgq9MEi3VRTrxhc
7kdjiq7DMGLSnScSvF4rbm0X9xtXL423zsL5UXoEN5eDqcIQVDCl74rE0zbhEv2c0i59DrP+KcYh
OswpVIh+qYWqkuJdMpK31FtWFGtOhoBy5jcd22pG8y/1YJmfphMJvwKpd7eidji4+e7vCKB3IfnT
2SJE08fijNiDd0Gat3SeR19vkDDXQFuuRTObjmLnLpm29dJ66GkklBeqenGsMDuVpvxJTIXVNgVa
VprJqSwZB1FOzgY+/maD6hieJ4VNYGhAROvdvIdYN4/Cp8LCqkQfM8ysSX2K7RBc+yyIIaVl95kn
ES6lIv2VSvNrDwTpb3670JVo25h2/Ooq9ng1LOthGzJ+XQ8M5NGW8Khy6LAbHmLbLrdTnj1U1cRz
mroUBGyrfUGs2hdTZt6MPMZJmGrpTuiTqIjsekj29mwGdtKzzQkn2zt49BkALsAA59kDRbM14qrB
t/Vrt5wAsnPQBgMZyCLPV03/XBqlRlBtYB3Oii9w8qn5Zi1Qp761i2uOBfTC77V9MjIeRdhQO+Aj
VdL+m9ZUck8dp94PkZi+4RKCcuVLU1UghUw6VO9wIifVdPsUR43VjEDaqe5fo6HMr+vp+ojqiYLT
Uj/8d0kSNfEJT5lLgkC7jKZUL7Iz/zkohhCbEY7fTjEdOrQ47eJ/HbV6OrVZ6sMlLS/VctCU1t1b
ivtcL9kkI/5eXx/9c03fu15WnHItZZ4s8whTjOsXhlVfcSi1GN+tvqY0zXmnCNIteYgxrKl9cCPt
PZupD68Hz2No7wU0xn8vrc9wluuC56/XjaZsj4OIMOXTC+a1AqqQJdbwXM90eo75AnLeDlhO8uLa
PwrI33eXHeRkCBxMy4HZz9x6jaL9vZYtzwh5BqwbyyfvJg458N5zpRes74bc+ZroCDq4F8qH3Zf2
nV4zFTBVfhDJXtsWffHbbhRzL2O1vsDFxZM3xvk9cpoLxhzn0OjIXRpLyZc209SXYVlQu1XXn+bl
mhGLciEIRBmlyQj5DGMc2yQQVxvbqvOLkQ3XuNSMh9lq7hG7JCiGHpt5NOoB+a/w2RmsHaWb9kcn
ppq1XgNbWcG/n67rCjbTau2SNQZfYnX6RYRdeiQMIl3ZlXY1XlM9/SBJYO5AzQas79FEsL37w2hC
djXNj34c27dh7iLqUp1G5hdqsIc2cnaSRnlYKgg9LTTljySdn02kdjQ+MIuD+VPPrOYAHF+/NxMk
Y6dvzE81db84zEEnt22Eb3ZVuZvo47HDkWS8e2Hy72nim2Isbk5hbLpC9Lc1qeZpXmBpkfE3iKwm
5e9UQ82e55AoVVy86Tm1OsBtk8Jwo8ttOkuGeDbSuKndDDu8rkMJspBOWOx8RObAfknV432PD48V
bBEeJ+6Lxa/TglDTxQ7JrEXJZMGQG+X8XvQbekvDUCQu+LOjZxSbQ/NPYhn3zBzGr/in560nZhap
g6TKLNMeiKwsryEMyU0r0xe4tuJTGMiQLqTkM3A88Zm14b6kj9oJM0azsehb8q7D06mG+W2NwnMS
m/qH4UDbyYsQhyNk7UONf+eDFkPXfFGCiBM6pyRR0xesjxAgDXbklK7xPrivlKCd0pj+vpgXPqZK
c/fs7OpdPJJV1Muyuil1kx+GxA6JdxQUnFU1O8AgqG457vSg9bzkZS4RTmMJYzkWnnIF7/iq9K7+
MIDOvVdNtln/tky4106f9KOUrGdBxFWfXV0q+3nh+Cp2y5+bfcNqq++yCdnVUVUW7naZ6XdtvuLB
Sra1Rz3H0Qtxq+l5dVsfRdFMCcfD4ph2PdwGXeL+1BtaAzHfQXjzxjN+Oh3PoKzPdVXS+SPCkrxy
0rrlWuNVVbVJewJHTfoq2qg+/3dwiRT8PdVqSdKmKLCwLk+pZJNs2GSYu6HQBrGvUs0I1IKMTDmE
4B9Eou/c2B3O66wQCWU41W1zEcscodZdBRJ50u7DGBUHK7Ssc60N1H0Eymdrkl12lmta1ZBTgZz3
5oSvK66gKxttO7racAuLUTtnymliJXbQLbsEF5W5n9KZqTm38Q9aUyg1TYzQZMVea0rjvdL7IhAD
z1xvnZwy8BZUNvVqFdlyNpFORP/PwXbz8Gw1RWBSNVC6rdPi8Wtp+4SrIYK/LRqJXG91Xokuj7D2
4YlOSd8qXS2O1mzS7cRJaFllWLuS9Mxz1tL2Watmcuv+z6XZa45OxR3R2+JmzkP4TJUsfBrOHB2A
oufb9dp64I1/02fWXkpp5kGybJ6y5eDEdX+ExJbyg8l4WOGsnmtPveYL6hBkqH5p3NtAIfbK5mD8
e3kC9MwKBK9hir4z2SJsgkitxj3xbuZ6MRMololFpnKAZDyrXR8QKKlfqdy9uC6FJc1F2hHL+Nh4
KNhDZcbXsXV+53Gdf1KFKvxMJMVDMZb4hRMmiIPJ7xmfysF09OQJc4RUlZaI75X3pmYEkEYvu7eD
B+FZgZNNRCHFoGaUT31xOmqDeW2rEnDfQsWonBbLt2IAsClyuphojqDSlRkVYDsKQfHilVWXwCqb
w+Ycmnz7JGsZp9XtXy2VSggL5Y+5884aIVLU7Lk+Ub1Jvjg90mhZz2+MxwMmMvVPC/QYFr1OZJs2
UebBzuPUH2PjhVewD6pdWMxINlbDsC1/g2jkjhgYX8+2bTz7DmPEesbip9jPOejKBX5R4F15GKRq
9klrJtt4oWKs12hJ1J/LJnnRoq9qExUvcSz7V/ikg6+Os7tbT2cPxn1vxU92Ax7El8+qjqY9Bewe
Q78Rfc1y82l2jnyxgTnfU8soN7njAgc0MnpQ1PCJzBQZf30j18NE2wffM6GyZS0C9LoFBKgOYF5R
6F82dXmEOrtslukj0m30cXQ+rTE8RmNcHaC98wMUJKg78YIszcIZSBiP0rpSHyMIXHab0ZfYFvbB
YXd1EjXxIhHn5tVtkt/Yyd/avJ++1ZkNarfT+MqFBdsUuBO0Jiv7m+Oq3maN2jMJJNTPa7Dnonqx
O019tEnK7lRtL+vZaGl43SSYQaMftADqE1wWoy8fOmF80jPk6usZmrw79c0WLxUTuRWCpc265mK5
zbYYdOdhmbH7GBtnD6u3va6X1gN8F7ziFXSiMCytS1PP76jLRJDiiX6es4hPUT+4Bxiyw9Vxm2IX
q+qASJ4xU2dF+iGBXiJNhH7EkvbeiLZ9mgWFgrLQPALNU+g3NES9CbMIA0utrGfuGZHf1qHybpgo
qpo36N9KpKF0sp3fg95v0xFGkTZV8YuV4g2viuxP1C/eFTF8G3o4vrpdync7Z2UYtj0TmwsIMc71
Q8T2F9JmRa+ergeryVd8LwgH/n00L9fi5afRaJnX/+/zhNi2yqwdiJsYn1ozv6C4lc+J0D6ZNhAK
UQZLekyqmeQ5aPGo0uZXUch/HsX/Xlt/+t/zhN1aJ2GT3FyfMi8v8PfR1KcvZj8RB4z/tE7P5K3q
ah9MDSp71QgQ70bIUEHHqZ0sze9JbVrnFbRD1QAYaeS+DlpFORzPki9zFtowBqbDOuRUBoZSGboG
ji67eiUTNoumuXoWEijIIuN9PXWW024BQmB3YMmaJaPfh+QmYnYwXxTJX5k2mOQGZswvkfXaSJfe
uktQDyR+lfljL4azMkaq9EOtxt62Eq7Ww4ia3SDtCcgKp3JO/qxaIhHh2slavI7okpk9LTEgKw8A
Cez+Snq5Tg3QKLtrA/npG2QfD7trarwWYzsHsVsYV6WQEsDO4GBlc+Uth2oQWHJQ36paqhtVuOH3
BmtuGMavlGzEe6eRq60SK3xlpGXdKSiWSjezzq0qsGcxLr7GY6yTA+36D32yP/K7UljRV6UrxWkG
EQZ+kdOh5q/um067jeQwX3XLuqJfx7tRJNmhm9J512v9tK+ypv6q6WHAnD69D5NdXhoPVT4qvOpr
0cTeJrXlTEHI02CIxoRcl3ZhozPOu1nTso3Z9fZlRiztN6ZKRkGNqp3RQU+ylkO99NnqREZEoGqd
a14pcidzvYp3JiDPe5SNVAUtcaylzcDGSI0dvaI1W4k2tv8raDZ0+It0RGWjz/FyLKK0GZJ5gZzL
vL4o1tYUsVv1MmrgcT7tB42Kwj/KnglNazSo8iUW4PP1Iu1YwqBvJ5zV9CxtdV8MXX2GoVOf+TM8
F+Q+Dxthxnu9VfSa5LuekGNAQWZH1F7w7LyXg1T366X18J+yrBux3OEPjjYQMQY6ChuZek4Hhzh4
2Knn/pfhpfKMeNTXm/XK+oT1gLN4gjCdUSacC/NiUGCjwGgkGhMxXTBphKTIjV0sUelieei5rnFZ
z4eIfUWBm3t2pXXwVO/WsernWzrk+pVRzoUBLa2AhorJEvowAR85zWvWfoRxKONtlGrlg7O/IpYV
1+tZNhbtc3KLbjeIhNYSU4/wAvnurxIPHqDYNamb7dplWyRjVPj1p81K+Fh++vdUp8bg5VG/9xb+
FXmrreN01b1YXn291NIJwMzT6r6erfSN5VmpPuKsbeanMLP0FmtUxYZIxl+zEEgJpVeTHYMnvxSj
DyumfYyZ/iOPdFop2rQDpaCqUhqn3zRr39Kf9En9MOueRJo3aHyDlp8ifG8cAgUEQodTWirJl3C2
2ZMp7hs4RHFXkXQ2f6/b/CMcfQjXUfD3TVLo/hSs5+t/2J00B2s/OkJNK4EgjZT/feJ63qpAqp1k
6eOq2pf1ACXln0f/XWuM2FchWe1mTG/YCkz8PY3JwhFecNh+q2Wx0yIg88moo8cAXRkmJAZB/Up1
9Jg0NeKnV+5VDT25VJMNSeAPL5v3bqJVgSI9gKHzcWxYfkcmPYu6AYtGy2ZZsxceIPAt9F968/5k
fUn1s4OpEzZnYaa7op33mJLaYG60h1RksjEbYlDe2Lpb261vsjKeeUULJiteePORRd6x/lQM1reA
nhdBHYsNWzw8Tp5i3Jn6SZyyemcQ1vLqO9Gq9qLqdJJtav1dpkDxlEpSRBQIJdh3vTCkeB0/XZPh
Bl4WFSoiNComXOEVODez7yRlXigk00t2FhQhK9KA6aJ/4HzHczvSErbQyUUWbvlieVhdosS60hgS
f7FKfSYRHfuttD+ENjpMjEpfuO8qWDS+be5rXIyXOEW1CAcv3bT4gxOGmk1Te19D0RyTTntfxhIa
s3h+0YlPe4SR1Wfl0+L2swxYydmPtoweYyR/LB9pahisIgXhcBVXERXAaPOls/k+DzZaxjQ7t3RQ
yH5I/TK5HkVWArAZkT0vDT/mXnvLS+9OjY3YSDayQLTjH3rdf2E8KzeaMj7JRot9YdCbmPp1beq/
jdj+pYgvgnZJm6KWZBTrlwbuMpCILfLer0HIXzSAuVQNG0tvJhHhdt2O37SzI+QUJTu2fcrNlEe7
DOWJpokoTbpFV1+DEreJvZGeJIuvOdBb2ioPebpdIs8h9fC8mfc0XsHw3LS7ws5fxGy8hqV9QzNL
tzbaVU3vm003Jm91o38m3hgFmjmdegcbdbfc3E5hP/RS2dRRXuwMUI/pIHe0VLy76Xj3POOeixZX
FX2qXLTaiXQBZh2yFu4HFTh36r63vfe7Mi0LIw5Jc1JfNAJwtrFB+ZTwgoyMH65CFjIqd7UxKaST
MxsfHuR8PWwmFoHdoR7FHcnouxXjqsRdyTSnRTTozH9FOhipuose6GMS100dxGn/pbLcT91TUNis
/EwpmVZRbnrUqu6kMLIGaTHhY2LLNi5+NLpDbCopI5/2tRtR4aF2KxoC2ZHvREyUs6qdhXqvq7wO
zCnfeyMNlNTRI96SFHua79HY0xJP1huXJETnazr6zTnZ3G7axrqSiYwoOUtsXD5L0W7xrvQ6kmb1
6LT8zbMSLZha6BJIbFtLmO45mgdIRjDNHZsehoPGp1bq+KpsaIoW97qosfON0e/K2oXYpn1mjwqF
rGBkoyYCK+3Ed7li8GDT0tYvqpvUu4rGlRfdI63r9duBBtxARmZi73kK+sBJUEbzC/81hp+lAphh
yKy6CIt+E5/Iqj/TxvmZJ23iJ7N31UZeuURSK+dfHh42HBYkkmNoCC2C+k7iFd7YTWBkbCnpZPdD
J8I8aofJImw21qpGnxpMnMU9rCJjK5z2U4mb3y4F1wXzMOBnLHtRbmdN+a3YypcSE4qI8ETZzel/
uDqP5caBLYl+ESJgCm4LeiOKanltEDLd8LZgCvj6OWDPvH4xGwRFkRINUObezJMTxbK+PfbKOVV2
eQCXAiu+I98B4ZETtKV4t8kJXOXm9BV5oYUxUSfHoUBWasRszV1BuB+0b97czITrR7uE2hWrXwqT
pMjtiB9DiOF0DKoT6at598ri6TfGw19uHP6w8t15lc6MjzFeKLNjE9T6a+cLf9SvrEufNdxc7fCH
8iV7LM02kJpgLEnjtVUhtTE1FEtRhPU3S+kpW9XS7pAffdtn27HmS9Ebk/w3gzcYz7gUsy8iOj4n
H0IIpmq7J68FFtoHZlzOhSFHLSKMA7DUXdX+2G5hrMqCuBsRbztGX9dB0ZnFJFKZTrO2RNedaV19
9i74Xy8+lc2Ub6cMqeEAfmzOfqK6o3vtyFcrs3pKBNZvwBD2qsSQSxDKNvTbfTTPxt1QqMd4kBiJ
ocKM1t7PZBFMoWNtUjeFEQRaQHdbZmysp3AEtVUeKoJgwvjkZ8gA4VdYDhzM0v6tqekVJTv1UoNH
eEAD4ad5wTyE94RuH2ain5HbtncDeg5tnDchhSeytfKLX3nvvQVVhWbfPUvOo+XaqAwhNgQU/p6M
kL9ZAXLfhjkp9qAJvNT8MQxEWTFmd3Mplzepeg4rVEtjRH+8THFxRCg8wXl1vmmtPMtAOzG0rHVn
99t2FKKatnvW/HjjtZ1HhGt3mrz+qXdWMqOTqKz6uSmnCGsUOe1uN20cz9cDSyXfnuPbG41gu7wc
ViL0925v/ngSva7HAIRFWRENPVDY9JoXAPT3reH9iYqQ8O2ygOxkWwPEFous9XC4Dvn4Z6RQ7gmG
zTgv3lhqvHD29FvTah8m9H7GrOt41PvfJlXMVW2MuO2yeuXpOVLMHCUf3aYjgvq7MQkvJdrLvEVp
alRHzRng57VE6uTjbzPX5HokfFKrtW3MeiMvMV+FFiAo1gP3Y0Q4DpCipiHBr5Efgq58kPXGC0TH
YlVxYQSq6790OdNUDadzO6b3UY9h2PXqFuketNVt7wOqRKvVXoxyxtdaUvTPnV+uFveXsg/LzUQF
NgDrhhcZyywEKIUe3kMEbIPuYt2DWgfZBwiRCFbxnJcX08GonmZqpmzXPw0IIg6ItZaIIhn65V0t
C5zgROyt4gRxmT37r5yesFutvWmaLtnqlJbSRH/NemI5kGPShq1H9g36hD8vnpFXg4nozBjauxcH
nRsqlPPSe6Jasx5tM764efMdL6jrkuzIoyPnS3oDXy8HmjnzDkFGF6QZKSHQlDzWvBciUb5Hqdon
crVAU+kpkJt911G0SAvtG9AVmRY9xbcZolDFZJ40Fntc3Wcb1cUpO4dsa8z1T+mnNWkPBrmAaYW0
BqKArIieqKuEHjIf3pAgiQW/5cT9p68EnZrWoUm5SbpxvJB1b28shySjmZgnREdgMBhUs5x1oPTT
owxJNXIZj70632cIvROr2EqybXeOTfpPgvoYVWH3q0XdggGryogEplKvqvwrZ+Q2bfBJpTPubeHq
O72dv2Tc/PYmDCAmu+Kg9o2FkYT7M4tNCu9x1yDeyzmdgWrJ2J1OEZNz3I2fbOcwfocQ4jppPwuv
cza1mSOQpb4+RtpTk5LApjxSWu3+h7STIYh1wIkx0DVbviup/bSIxqPaKldEDpwsN03uh0Pia8ze
ilx7qLgtxgRFtpTHBOCbpJsNybWT1h9oark7vGf+UhWU89bPEhOdYMssPyJXHhKHejsDhICE4/om
+Wn6SzgVzlZ6LNRzUpnq5DFqtJ0XQaKolGohoLmrRMc7OAwlMbiIwVEVAbisdLEyGrogM2F4M+c6
wDreMcr2lT/M9BBn7xu0l7eZta6CRoeIttZDbyNV/KEl46K+Xisgjq42DpcinS9TXcuNpiFAYLFR
g7QktZi/DRz7k/y9zTAr/Zi71VXVuJbL5mGuzB+dFVo3u592bfw4Qr+v8SJhid7WilWwPbGtbrUz
krmlYhwhyihJqezDI42cfUz5Yl2lBeKeqBw2RTx4ez/0Xtxx1lYs165Wx9J0duqfeKLAbfotbBLq
HPHW8/qj34NNMorw0y7Ibxy1P1MyhxtddiR2x9ViXGBFGqbVqhnc4VlgQx3T6bWkbAKgGnZ033zW
cTysw+FOxHa5VV1gof3YGRrCZFtRDM8i1Do6J7dl0jkwKfQHoqFGZ9bTVnPCeyFbGgpcWoG2NDkd
wszxtgOtqx78ulMnPSvORhwxBROICC9hO0UOzKUMsFVr5ySAOug5S/Uy+iXJyFkzU0YwEEM6RhE4
In2N7eYML9HaiLy1gVg1pIcuCe0G/7si9CSwrYMz1vBTazDyOqllSoarnu3iqsm9l4R8BuoROCMi
dB4nO+Zf1j0tiV7kGNlcwNSDQY3UbfF52FL3N6ZgnoNrhEfXmfFoJsArMomjYjjYFQrlymaQZYjE
DwAJqrNM2kD4xIeBbRnY88XFg5zWnYB8NGVyrnSrXUlr2Napc8LgWhyLinesJTI9LmrIqCLrK2K4
3njRM91EkL0ZrlKvqvcqJikqEvKELI3tnsnu183Kjd6kLntoKNF632zDWlhgfvT7dE7uZtd096Vb
jAF1um3bY+imlokccWAnPLDsd/WmPpj42YLOpliHNuE8IlWnyn3njBUyeckoVvjJemJce2CuRqEL
eyS0WKtGkuIhfd8xGBpMwS4164M3cSbbHdpxP4bZhjLUXbVXshJBpoB+pi/JZo9Tr39gxEGeIo9e
ayK4NVldFd0ejgX46z78AACoTPvLoEK00jvVXucZ7rHjwOt3KvOdDQqQ/Bw/b0UWOSohLej7lu1+
V35KfVabKWPh3xdUDi1xMHOb7MkJlpT06UDlaXNVdv2zxDFVtR/oscL9UtDZ0dB85Y5jbEDsclpo
VM3JuqyDTjNxOAFi0Jb1WTl2+VqHy2h4zqdgANsOkThlivwou812uuZcrJq0ewsh72jyLIhKDq9o
YGAFLpS5+j5Bz8s62wnS3tXJARU7o8A4MBrRW0QjZ90VHrVZvXiFwf3kDuJikwwIeOZEndfeOVQb
Az8D1UzqC84x3XjN8wWnayPA81PFnmFZFUGvInwCLbEVUZFEGK8hRWdKf6G3+NgkXrmBz4LDYEa9
LC2U1dGfdHLvQoiucedbbFAEhSPWdYZt1ZjTDPTbkPaSWd5pVvHHUykG4YJFLjWHN5To96iy2g3L
VDcwXcZMrkgMDVmMMSmKGYf3oc4JUw3iN9yNw9TSQqinjl4Fl/AwwGwZYCJVXPabrrXMwNYjAp0U
TTcKz7RtTABldv5g46aQykZA6Ho/uclEGbn3shag3LxDFfl4rQhV9pWLXWq+L4X3yy3zM141sr5K
NEduDFfKe2G0Fw6dqVSSCt1anJWG8O9CpBlEkfW++eqNukPDNDnTQjxkU4OhUQokYea3F7rfxJPx
JWqE3Ai4kF6DjL68+APuGgozXEwI1rFxkGcgyKoMwy8XTRpAOvjdo/G7Xv5dhKs76JL8ndB7fHeS
IbSnfc/awfj03AkvdvjHNpakXG08pA77UlJCiXFT1WeedI9jO+0kijiaqizS2WvshHReZGGwhugF
1wR4QB/Hskdu4t4k85UaBB5Bz/2o3SJbtf50cF2iHs0CS7IvEoQv6o0czbVyi4ouaweXvKzNOy9P
aI6QO8cy+k+kFfvJsIpft0NKP2FHHD0ulOU+yU4Lrw5hU/PkNwcWl7vCAyUUZ5jqwIJEW1ImjePM
azwSRrdrUntC88pIinl+4ewo+AJ5fIyL7L7Ri+7QDfF9FRf+HordU72ISzPtG607WyXmCGrkdCTC
dJ/PZHZ2JOWyCbRGNAV+ATjaJaSZ1Ypv6a+1W2uXcmLCTfTorE+Y9zQdY7oP9WuYyJ+VBp6syKfF
b0TtGZ+yHkDy7Q+D7b479RkkzZso53Dt1UWgqCod6KQ85UnxrShIkaz+CC+/3sMxblnpj3Ewlskj
EdmIFWFSzWO9g1LCXKZYjFBgfi9E8ZiTLWdLE088GPM+pitQucW95nYXb5zfBtfbOXl6ET4AmLTF
O2l5mAmzEpkM61/GqeZtiU4FxLUW+YuBxvFuxvpuaVZMWBaTQ2P5SLLaYy6BySb0LnIFGsx1Ibl4
gyvXRoxdYcBr1LvWqoXOSNg6K+y+OCI/uHhayWZYjzYhX34jMauE5QKaolZnurBy8leHJnoaYvyI
TXXfVNVHbWafWmufNORRWzkrwhF4JQhmozra0SsLIfgKa62P7qmLoHJb7lCuusp7bUzMjaYF5rdC
FAp7kVpc8Vgg1T+5ygWjwekN98Alhq+du+3ypnq3sLcmBbPQKB4KMw1p2KdfLSEeiNTzFjLpmLyp
EtSNYbCWBb8o8OpbWN0SdjLEftDcGc+ejp027QSjJcEbSOkIcjyHdpnQAY8/IovAX5BdaVEsoLoq
XkcaTMTeZEwyMYl0dSewEsb4DnVg7UNNwdEXw8eADTmrJcoxw/kk/vaTzfFjIvu7rOovcixXldXi
NCxBTM/G8OrF+UdPsERQl9QQxjY6mHb0OETykIrpeybaaN2M5iViMmUoHcyVC5OMTJTBi54s8JB6
qT0VNrOJtrgfR+tXmt0TzBAHbcgWOfP7s1UBVo7vcbCeZGJvkrCk3W99obiHbEHtbDPQgssySkOG
+clZDwbUH46yyQ/IndQKmP1lSnaR20dbquX1OvFwdMrO/GmSeAtb8Ugbgspo/t1WMxuBxjI2EMl+
TykFCb1lRxDxRfdFaweiIO7Ny8UJufijn9prfCnUTMTwMDbtFxrKI3JSPRjKyt+b1P3KUN4ZOk7y
xcvqIdNHsc0w3Iz+C62BbTTKbwIY5yBpmzPnDzX56Ky19FVlZ7zHc5jjlvMDjzO17S8GkdbenODg
S/m0W2NELIwBVR8T4LzMzENnf+lknDWe2o9Wjmy9fS2mYw7ok2ryhCY7WpI1107sPNq2+dLpgFx7
+RI54Wf9M03WowqdNcupswjBP3KNcPVa8F/d4TzHyXVKiXoE/PPUeAXEaol1oJneoK5CEcPXCUWB
mm7UPYjZOPd8WI3YEFEaRw+g3a59xXhQLttDQdPCY8pRLbNTCMGBDtg6rlEqLraZyBZPlT3zMXTe
vLGXEyTFKKka4y1lw712e+MB6IsbTEkL0rzR+CCsF4jjH+K9bZ1tomLUsSzfArMa3u0GpFqGI9Q4
dSHzj0/5duHFsUnFzl5G/VMyGq8qe+3jH6gXD7aZhcE1bcVORgqao6+ewSMfypm6MDaiQCIuEUTF
bmrGAwSwKZtCrXuxdWaxOJm+YjRlW5v+6caYxvM8wSWdbCwB1N0QBrI6asVnbbXk2rg1AerwQEND
nfrMfqlxR6LgvGPPOQR9W15CTf5B1LRNp+zTMacLBMkP7ypjf99Z6l6n4N94GldtxN578jS4ORW4
lan/HKbkh2qmDdew/plJUvVmfGs4TfaRNX0oBtrdzGdssidW8w89Ypd9BIXI0mr2g7XsvyXt26yA
sliG+TlOfjIys9aaBulZhC3NHAGayKGYWVLgNUtSd6Yp1IJaL8B6binFc9p0ZUCaJQvQ3E02YeXz
0VljtZ3KETxT823UrFRjxpl48vdEyH/F2oBzyU62MmIXWJSXhoo5yslvVXtHo0T0SmUAtjVoyopv
lxISBMmJ3TLGsuSZ2sJFujs4uZk/Itz3oKrJyaTSRF3A96id6Ejk8O31b3YKUxBoYiszZkK4jpQg
dkJD7znkcAH76RAOvcWMgVXbl/QOe+2VBNKfglFh5Vv+m1sJ1vMSwGOFuTcaEn+FN3AFXamm0ri3
uv7eGDC6Uy9z2YJF+c7YNI2JebPFbtx8R4vUtKSOh98LdXfFiByXJsaO9Cg89ZabgAGoDYiFMTPW
jIJRjdDukMYUJfHgFdgHpoSVHuvnpo6tDSRGhnOWcp3pH/lisSjcySWGre13NsGRU2gdCUglpMLT
OAtuY0t6YkpQqwrNcuA6mhW4/i/Qzm/9kIYAJWiEjPaDr+vDOgqHX3pfldu+8J9DMT4jG8VPUo5I
ieKTZdr3iUFHQEcvx9KlCzJbnIkLujPccI1LFGf7zNI9RFmzK5JfjaY/WVYdo7f336OBRQp0h7s5
Le4SKoiBm9gPMjMfvT6QUparAs/+ligcfHfEFlSxL8BCzh8kmK1gq3Kydt9Utd8xOjwQOcsiv8Dr
NmnOt1/9IDl7KynAsRXmvlDbCjkvK1ZgJ3pFKFOLkdGP7WPZ8XH5xXNboR1Jc//ewiatFfWBfc6b
7hcyqFgirQa7ZVuej3vLpvDv6yQCmzjEErtbe7YJ7DOjmYJU02BFuEqQKK1T0/gFENdfmRDmx648
OCkYDZ/Ar7LUPyFawXkmZj0wGKKcnIJpaMwPCVFOK5a6EGQ8kIV2+5tOBFyOzPrTJzEuLFAvMTyn
rqUnXGuTvyGdBBRwCxSAuOl8hWYsRQUVboqpe+SCgkASW18ilu8me8FTA/KjnBHbkEyM74yBCx2d
1jAIC8ysNJ6wG2iPLrEy6Dy2ljxVSfdWpXSYIxWuusx+tZv+rlURkxBOtSBWxZ09iktvIFIO6wYw
issuLWzks66OqaM+6HztBkk7jpJ5joPQn5I/uUgobMX1SEBMcaEhdY7U+DRCMWFhsNCVUvh3uvnZ
UsQgkmSvJS6URLzuq6bEOy7SE52sJGhZCntdSe+hDp8b4ZIxBGrUaOmutoJ87n6oP3SrOlJc+zW1
KcNI8w4KHe74EF0XEu2MB49W37ROFbwNHHi+eQwL+VsrXOJs7LtwTHnPJJPaEazSgv5HGFN9LWv2
nA2emBjIoWOpIK2yQ6/sT1poXuvfJUaTr5ysaQBfDA2BzdGX6ZXPbG6YezVswPGwQzA3rtzCv0/B
M+28cfxyqaA7UXqNlKoPbn+llzKv5qWlZWM2pGQwbkw1Poc2PFmnWpZbuTy1G4pav10oheyyiUBz
cgZE+jMMPDPNSsCVZsPp4zSvUZwSX2aLh5GSC4b3T9NTa9/vV7k3qMtsl12gm+rbiYw58B02y6FT
vrAse8lYxjg+OwIf+y/ib2fEQYncOXTLu8Jztg0CMtQUiDJid6byUn5REr/k1jO2mYgUboAe7PH+
DKI9m0Wx63oCivHnugTgIO3MUCjMaX9va9WuSpMzyazDupz4urvsjvrTT80cFFDWxxvxWs6Dd+gL
iIu6XiAliYhipPzcUopaVbq2r1MKn9Jj4IhpgftAPUaoWdS8nNOQI0kY+w+m5ASVchuYTKfziPRH
ivaJeru9t22JhC/rz+FPOI/eA2noodM9sbd2sBv+IutpgS7CgCmYA8vHMR0LjIHYmweTjlppUMMG
tzdzHY4JLCYLXAtoAj9yga1kcPwH+So0dEU5hn5Ks3ly5rLqMcqtBSeNJ4c7t2i2TEHmlg3Zeikh
CUnbqIqG0xyj5fQsRZVb93/JWD+kdp/vW79/Ns2Gq8pkPcAe9Dd6/CdvRoDg9BHskZRZootQ0OQe
5wTZ5sHwCrKa5YDDZRpDfsdXRjQHehFQT4d26nZsNxFXqU3LApOFbPxK7JgT6A6LX4Hms4MbGJRJ
RtZR4QBCjdP3wY9LJARltHTgP7wedw1VeMvvrg5f+pzXr+x8CeyZh+OYer+jSR+DjhCMAvJOkFfV
4+SfDTk5BJwgZPb8fD/gJUgmPkbleslHOmiKJG2K+lnDspIg7C1ltiokV0PtRSJAuvTUKqLL0Ltn
xioGzmwgNEQ7GVP+khLvHBj1Kyuz/pDr45s+oh7DUe5mp7am6GeHPYU93LohIMM27+Frg1lLkmTr
QpIMjDFbUmhYcyQeJbi5ZP8TdI12sH1/Z86jvcmjBcva1w99WJzbUicJjSoWPBl2xEgdhi7jjZDz
SrNWzlTj3N/Eg89sl5x0E/f9Q+dJ/hjbLLQ9uWH163pGJ2xT3N+RP/cIKhiaTKIhk0B2VOjVrxnZ
4moQxZM+JIcxsqiDglNp5t+iAXGa5s9dkX33ifneeVxsXq49x5Ky7NypDxHZH74JuDUdHWgHE8ox
WY2BZef7b9FqgLa1dp3XJmRyUg2LiXon1Xe216zo2ZL5xiy3OttT9vHvVIn2mT6+UCYK3JrrJsqf
krn9mD71dqTIpq1TZ6dXrkHPXR5Y5rsEnVE9BHGFzNvDoNggZoM3QYt540YY9kCEbEcQINX0gIbo
1YjM72rqn+aZamVp5y+tnz51UuKaJZB+jRwoPY5M05PuXuYmfydBughsIweyp0CR1/UzRgGaAGLn
dYXY2aStzHTaeidxd/Y0nkRibQwsMDugl2fN0r4jp1RkJ5APRxeScWLEN7lUPrGToqAe2S+v+xbQ
uwdQfwxBx4YdJCSDxT9kXgQjebGm9XntknrTNs5nabkH02/+NHl18aSrAlnQbvIPBpvqVd2kWUCE
DxQt2qw10T1NpA74Mq8sruF9k5Cj6/U9yxl4UB11GVTLFO+YlUfC4oQEk+cXFl3embhpQKdpc1ET
1xIGM6qsCayF6M1HVhykBjV3H0w/K2fCrEBT7wZmNNrZYMs6vPahJb5rLfvJHPEzgbRLOtw9DqXm
7nVUeB7c1HzoNGo0S1CARMcdkLhBX96Y14VC0O100zofHGvVyeKVlQkcK2SGFDV7YOM5Ebjl8oJJ
cXIVvvPZf4bAwZolnuEAFXb4gFwkkRUuLdc7tyKGWbJLhNGsGkVYQYRVkRhhg7F3MNC1pJ+WJ8mr
IXV+dttxbZb9ph1KYvNmrA4amGvAMZgV6cqw1F8b3XQ1+xJilzV+zFn1lJAr8oU5L94TcEfVhhBc
hlyyXwHZzsS82y64IaHzlZTGeIdtKFqNuX+ucvVq6dal1533KtfXbmj+ySp6l9PUuysZrXr0MGvD
GfzPEEz0sm4yIBzJ8uQ38TMmLUz1zA95/K2b2ciu/g1p+I9pUVxAjPNZ5NOrGllDyphpwzMi4gtq
YHnAwYqcXXcrEAUibgC5+zI2xi9HaDr78hhaI7uuMKpAdRlqSYZrjBV8Gi4DSl6rKrStFbmrL/oE
e07Qmjc7PASoiUO6Ql3LMNJlzfPQYmQxmOcaOh+D/lm20yGafblxrPledbQN9ZicYKQcRNyTHyeJ
Els7KdL8BCk33K6XOc7rrd6ofq37br/F2/2dD8xImqDvqbHTSgCMzgbg0nh4Qj611jv+YJjqD4I3
APPHSg6eT+nYZDUj9mEz6Vgr5rdawbWKTOrmLEF+wDoxPLDvUIaFmGhY90hGVvOAQkGPPpucYr/e
eF+zwWYWyN3D0LDK7e27QcHfqrp5oPREHwgniPiYKSWHZQKnxaHcnmQm64nu1SnMlnmSRjgRUZiN
RKaBIS62tpRqLR02RpkEnEdRz9ZTQcYP2/hpIqzYHBeACrXpVQtueFWb/XevueGlFR+VpIrumG7O
smT+zWjS3dG72koFTJ3ybqL96fkl33OPzzSiCT1EhhWI2GVjWW+NEoGCB+xkWroHvjT085SwEs29
h5gUwr0lSnbD01hv7C4HXW6MO2xp7bbRnIz7vWLfMT9vvDD7GMyIMJAipMYKmFPAcPpVZTsQ2yox
5yAMAS16ybXo5E/X6BWGbbDTkzu9+ApiuhLU2FIBRC7C4tub8aLXqbs9LVpAEeCcdRZhGerrFeqn
uY1fCwu9tzXoMWEh+pnNu8KKmFKNzBn9pyyl+eifNS01An/w3zsXiFk+qD+dN1GM5aTS8CXoNbVK
6KMruC1AwTtrrxrRsCcQydZA6M+5bSwTLT6HFHxe2WYVJYL+zG7LiKsK8dMim4jwldRdf3agRJk0
6jc1eTzbdmyOqRTvOWAPCvHtnRD5gejZZy2lVWNaW4JUlwInWDnbNJxVbKT3dQdA26QYEqGe283Q
MgJ8WwxI0VYtTRh0pnSY2g5fqvsqHFbY+si20XPMPTVx/WHSaaEitDzYWRc+mHhfELNDJnNKAO1+
Y69LAx2hmiivYdkjE40xM+WDqeY6PuO5pvsNrCKIM6ZKTqHZCHkzemkHxUgnzKXqYNY+qKZcPZWG
/lOZergzPOIzgKFNzJd8dn3FInImwwv0EcnEWko7W7rEUSbsAKTG6u1kckpmSVpuhJyaYysgn94O
tx+duq2XXLxfHnVkeNMWTW97idj5exPnVotKvULGM2AgwGaHKrUdJo5z5OHXDG0277KrkCfKMwI5
bZtGJm7W5a7bAek4WzZhn5we2b9Y4nL+HeIlGCe9peOQa73H9rrqF3QoDmjAoLdbCyL034/VArqy
4DQzA6riWHOFZn9v6gttdFoOYRHS/cZ4yS4VNOrtoCX/d+v2o7eAU4ln7YDYHbSK+aYugAeyeObm
7UAYBPkeorqKhV2bLdk8KZNbQNGSrOSll3o7dGHZ/r1VeP5gbG53YrKTCHmXB+WG2fCCpo9iueja
2Blhkav/PQiRsKkez1YRaxh9zG8/B3Do8grZZhgrl6IYCwQfaGSo6S0vwhn4qnJF2hSdEVFUVFsl
osdwpInVOiCpzHEmOGD5ZG5v+HaLpQ4fQpfe65oN1gBL6BzlQOGOGbbtI4rWrQO0uVi+3UE8txLR
WByhxJuclWtVNQz/zAILEAnaNIQjQsc/jRqfup6QfPHvm7l9W7eDXL63sCPSAfERET4ft/MgmYS/
6Q3xkUp0+OVJ+y0iahGKD8kxHiekrOuiaujPsRe3jB8Kor/JrtPwmmN07fgrs9bLI/gpfF3NQn1O
/9/nImifkVa8v31Wf39Nf5tJy/ZZBDadohe/QHpb3YYfd7s5EvKaB00xSqITne+/9w3odP7+ur/d
jBqnOt4OY7GwnxsHYcGNJpy4nZdxkS0n7HKa2ubsEvGWvZqSjeffk+n/n1e3kyvMinALwe7MHBk2
b7dTshsMkLcVxBdDpSmCq/gQIXDY3T5S70bgvX3Y6j+Xxt/r4z8/lrJAqooIw+FrLUAFHG+3qmim
bNfSZ0QYQUm0ke3x70H3//fW7ROjm0C7t6WDHzfdfMxZOB0nlaFjWg6ZrXVIBFmSlOhi2HEDJRya
JnnolgNthX7lQcjZCjdk3zgJogibknkSXFP84E8pX67ZpDSyKesmDaURoWYXK6XvXOkh2ecxmY5d
YVmr3o871EzgXtrbgfp+TDv68u/xBjq1wOxSebg9/fYLM/aIhygpE9yedftFPSXdPp1J8jYSwzrZ
ln8N9ci/Nq5Jm5bCcFFyF0loqGpcoK+WWwz3t0fEYetfhdV/IANfIpT+75lFDys8qhmtJzNf15Sd
H2zNix6cZtQ3lIS6v/eNhooeNK8k5qWpTLTe/Hg7EIerThb8mduzbs/HeiTvJyaJ/j+P+vtQPEZl
XfSXuEiunl45p7TpxZVkS4wJ2KLZJ6fiGi/3TfigNwVN7/Us8hg2DitxBsL2/faQf49zkhMESO3+
9ofGmc0xJ8C8QfOBflddk9o2//6T2wNw4QhSEmc2cPgkGQX5d7pdezstjwhPRTCJLiBGE69XIbX2
xNnkOnlVQW5n9lVo/bGZQ+s8Lc9lfLevGhkAqwIz7u523+3A9GuzxKEQ8O8+Y0rz87IenJImPKhG
/aEWmTzUbjZd63qjqHs9eBA3HeR3F3C25tVxpsc008tT18XW9XZXP9EVdEmJWmtIPW533X6Zolw/
OCabgdt9t4NvTZIv+7/v0Rr2fBFbKmESj/PvoeUooTvVih7+8pDbL1KbLKrOEa///vvtfphGQda6
hJj851X5LL4oSdOXvz1iWl580XXttnc08EC121yhLpeeHd7Xy6H14NUKkueGGQOQF4321ahc+6oz
Iq8qZ2qQHnIf+Cf7CuNcLaRSOmHLfbeDDynitGSug474d3qlmp1fHOHTcDuNFKaCrOndjTYDKW0G
0iGRyz8rJ01PCvU8XWHEA71Lf1ixEoXtPV675lHE82PbsV6fXbXG9Pcpu0y7NsuhbFW8jc0wXkrn
4fX2C70ib9l0ke3Y6GhxNKg8u1NqONwe8ve+Njw17Pmvf39KNeOBnIvTaApzRwx9vK81gjawG88X
ZAHBXBE/s3S6kmo8R639yYz1IiURWyHbrFQlKO8l7fTsYqPFCJRmJGtfjs8W7uo5MZ7SwfSDqqEX
qwzvuTbDvQSYKkNeMKNGYLdO4LgoSaR/N+JPmnC6dSr6qX1YjUntJmtZOUFDxo4sQn+b5N1POPaH
1MAw1iRhG/Rm1gZ+lX+rjJBRXL2lqX47Ta4DAj9EpUXVyxlIrQ/rT+Eb1t6KEqI/EG9zRd8xVNvH
mcV6zZ+5K9T8FWnkkXLtnyY0HA0mXW7eDk7n6azvRldb3W6K5efbb+y8Ai0E+bnL7mepGDZuD/Dz
NPzfx95+ro3cAGrKs9r/3ArLeTrOxQ/5JMSN3X75/x779ze3Z3ipXIeESB4aTYO6/u/Rf/9pD4Ua
Nc3yt3k3L3ndhdvb8/7rj99++/eFzYAb3C4lrnh5SRQ2raCdTLGevPD/Xvbt0f/1Z/8+MbW6et3W
Cd6n5Zn/Xq/x773//Zf/3rEfpy2WXf/7313/9cb+/ydl65O3F6SFodXmO/j3HAUdbIX5DpDmpB4b
2053oNztWqiHqq6HX1qi/H00hW5AGsHC2BVIVuG5pQcrNYZfQh/rh4FqzPLD7Z7UbdWu9uKBYE6M
lPSqD24+oEuQjCB309BPp7oar9a06wnreFGO1l4Q0xMInCr3l8gHihCLT/Zkz+1EFyibbJqhCVVT
i234/9B1JtuNalsW/SLGONTQtepallxGhxG2IygOdQ1fnxN08918jewwQHY4LBlOsfdacw2li/SI
718qxtje5jM/Rb9L9zk6oG8vqbK7zVroSnWz2OFR3gI8w0ZDZduVWu3dRUU6xXuXsYoNKyfKWHU6
dzEiJd3M/2o+KEm6lJWxcwoIqRbxd0fNoDvj2ubelK08mjzLT4XqkARjmtS3U/RggUGgUOv2464A
OjFfkZ4w0kBAa5JWGNV84AOXEEb3Oh1STM7TmZL50a6jX+TR23Nc2kvNLSas6w7eUyXyacIVigZT
HhYMps7hV+51n0HCm3dSNvhCIBfNzco7IAkhClAr7bcktTe4V0mrC3vCnTr9RMvVX0DXsT8dnT4x
feDkbEhLeVZS96Ojs/BZ5M450eI3z/GGX0aEDIj2xt1lW3CITS2n0pi7Z/QPGJUy5Y2Srv1cjENx
4R/jU4kp4rAfoMxmjh+an2AD8gr93WYEGhQjvLlKSiJ22kxQWxW0gzPhFRWasacsJuqOAJmC8kkt
gVc2B3O+B+KQ1j23IcVELO8Xk1XpNqesB9QnWM+/JUScxahpROM041bpFer4lLxQy1ZYOlLhveSg
CqYmXXfyCSbdW4PwF0ai/kgzHa7UfPvHoZBU5ohM33R99RcaVqmjV+/trS0owaSEZnvj0AAux31h
K8OmED19fNuOwPdWNf4EhEAKenuXaKnzvwdluiy76ppk8aKZMGY1wBLcKCGthemyrIXBHeX2VyCY
FBXy1zjxjb+4nV5hUlQfNEHht6d5vfZCEhEyawOlwa4WQe9gIieM9qhh33+qB9q0BPdgu1fZiR08
S/cOddt4jzNpfEVppxwDOeT6skDGRsSRmt/MCUWHzPu19BT3uaDHwiOEpE9pLMieRa9ic4hYW3qe
Y0KtQVDbRk6y1xKvO1GAqPDSeWs0A/UOpVD+zgcG95ogRc1g3sylAXMN+XenxMVzpeffziCDd6iK
/RJZdHRpPIR2Zk4bTM/77xCNA5EEAFYCS1sbXV5QPAe42gVUErWK/oChYoYJK+ogg2zcS6ezz5Ij
yzYxXc6vgT3Zu3lBVMbYDb9C5g2jqj87F8B9zAJvLVlRMaYEAVWzkqAkTGgdwUPX/3OIy4vv5M7B
cKlNJr0B0XYaRoqQJywdxTW2ovzUFv6NCAGCIQVtrsOgAxXXSYO9EIxs72kSh+sWqtObEmbPMkSM
DO3RAzXUfKiGar03Rp4u80LTL2VtEj7gS9gOGiDa3GuOZdSzC6YFtCbWmdhoPTDvTpD5Jxw7eG6G
XeoGn7oXT5aeeKCZUxj9/Foj9JNaw5hYs+Z0nn0FsbGJAbnH23B0depWhuloe98hFjyeEDeB94e+
i3OuDZYoIJICVkK2XcMfo1hvKLV598yyXDlI8dfs7exjHoTfaL2zPSY80CxKwAMNGvG303vIMSl9
POslils29f4v0QF0yDydQqWVHIKcWVFY4jcJvji/lKB+bo17PjrctkYsEZvYVcfujr8alhFMv6q1
i3RZT4Mi69q6fVWlN7Dwd74H0jWINFUbxDU8vVZGojxTltzNT/TQauUW81n71E9cTS2BV5DAo83o
1S+HcFrAibZ8dibeQJa0lElbDz3SdInzwzyzK7i4sWefQsXPXxmmmWNaFrG2L3aAoPk9U/NejbZx
173iL0FFqSHVYzVxDUwTVraat+mpmC7t6TIQYb/AYEEsUWaFZzBJmLpCmXyb6UbWQ/k1TGjUAL1d
oVruJ+rv80yuhVS9UIDE3hU+fEpUgiGtSbO/6Fcm8R9C/KfQjKghYFk7em4TroO2Uu/uKHXigv1m
4VU94WMTLTDv9ZBCvZtxm3IZojk8CLLYwJjzeCvqQhXlwjHNiRgp7HDjif5HdyyMl2VFn9ewphRY
Zm2IHDGR8p0hT9YnU1pRrgS/wkK1y+wMZKJf2yGCY/j1fdfewxqkSy5cYOBcBRXtT8XH/9xxG4Wl
vD/G9wgY+w7Gmg/I06o/CzM/2YaEQi/p/6Zpy7vmzl/wPKK1nUfgZD66HdETHZXRx2iIaQO1dqw/
jwP9D51QtVWF1fHZ1+1jgUX1jZwyrFUJjtz5EmeP8oS6EipWxJM7D4OFAaQzdrVdFGbOmUTdZBsM
QYK3oj3iRROf4DJc/hfDuoyxSS9Ar0yJmnI0X1I8D/Ssp3Lv5H6wtH/OFH/oF5j/QLBOCCkHZtK2
tGhPRENOk35+kbSq91AEG0m6XmdWzVoVAavevlcXgY/FOkjtdFXpTfKSIhOGDmz9dA65QKqfqysU
FfU1R6+EEkV7na9E4dJDXiu9Kl67pEyOlklFMpswLrWCj6fTcD93SAEvozUs0HwNH3WJUhORdL4L
DRHcI2ETwDpE66gXG6OtkIHPM6rClrXNqE/MrxlVDliwG8rnVgbuuhzIBFHAFHZF8q221ktmdPHe
IJpinQqMNEVpQbC0LP06HyDHECVCsQnVFK8FPUYGh6zmeVEmDN3eampQLoaowSmvkosXtDGRGRiz
V/30K3dWhsQwZiGFv1G96j6me+4Z68caQFG2/nctX+MGMEGmOsFXoxOBqo5hdtPG3txDfMEbOM+Y
Hn0HEt3c8hl6qbue39l8qQoYorXtgihFVCrYQ971QH83Ddw9KezljQKk9tlWHQpO6JUXIY/KC1nA
dd1Z97A02xf+0x+tLr1jpxC1HMrQaW+dDMlE8Z3qlLu40NJcsV9cjaiHOkyLC2G2aHrt5pambnfR
2JW/qkZ1a82hv8x/4Nrrbpk6lociLq4ga8Nr40uWOq0df3sBlVEjVT81K8Df5obpwRd8R6kAoCVs
HORTQyNBYTQjG69tDr4eq1+1zd49UJwWSYeVfng5HPneyeRWKav0o2LWtw1WBtJNxLMdqzdD95IP
JhF3kxTxWrdQhYVIHAm0q1aZwTAbpvlhNLN1p3gEL2btd2uhC6pbOFdp2pGSVvjGWWB/pCaDDzEs
qtsg0l+uS4EPMQM0SC+TZxjGb5Q+1BfAlcEL6CVlurDwXl0gGsEHjg+oDet7W6TNBY1PhA7h2pVl
/KeInz1MR380fgzLbc15hWK6tIxusiyF+bsfCsJFEpeO03RZsQoAH1HT8yqwwZp1ASqscOXRskdi
D2N8no9hJzRci94NrPxcJZ87j9iLzJfzYebnk3+J+dIpLVCfYKHrsrdPSu46+5FVoo9YHZbF9BrZ
oMwuTLSnttTwKkmpQE0qyY/Eg750Bki4T4pyh8tiX/C/cqU3w2ts2PHBprRwbXB+7FV1/KKUiZcm
L+FTT1PdPN/RDEwgCeY4UJj48jKqDnrhvwqRNsekmxS609Sk/fflv19VghNrnL9tH/W3anTKnTrS
4cnR1FFNh64334Z2L2j0RyrhvmFoHy1lJMks1M5aTtsqm6f0KsiZKq0hW+kGNbCkHKI3LyIdGuZH
VNtIQkUVUIdDAtGaUXbWx1xj/dporEmpez/JDKzTA10nMiT3pSNaKgeMUyqNtg/ZDu0Spa3Y6dNl
65tbsrvHWyovxAvZl9RkF8L+cPhIOnll6svpzfbm3dD09x4xGg4+/w8K/QJBKFiyKiwzJMlQT8qZ
WlZLOBQVvcJ2sPPPUEj4Jnr7bpqas08CmuZJnxar3q5bFr+ZcqJ8vgHyUD5bEYH3Vbr2SXA7h4UN
gcoaK9YUbAzRo6JbNwB/qpmvnmxBR11J/eglYJgikMdZgxgVi74izIt2CNdVlIuFNfEUlYT7bv5g
syZAJEvqxMLCIrv0s7I/2QrRJVSYvhAOoCe2fymR9+c/J4rSfxVmYRznnzSo4j0VfXaYx68K9RW2
31icpDR8HPd4pgjWqGET5N0vdMqMwjcJ1nGJEhuAl1MyrkflS5nLFzbqRPhOL3U2pbLC1PGaTF/s
q7yBR4ONdP5q5Di/SVKI17mPTFVOBMREILboVNc+jjBJXknzWs2vm9MgD8nafVz6vvkuKBtQeW7I
kERwOn+XMxrZKgOUSVmzLtZlaBLr3BofPpDVn2Rk269OEzDJXWVqItfA3L0NrcT8zhr5HSWq/KRj
Te2wK4NlHA3Gro9K9CO+iwu9ac+xxkdBZ2htkDuPqw2Auts37ldLXmlk2HfpBM5327mrRLFTpHCg
kT0tav64ChCMqDY/SHLICQxD0EpZgwVx529qS4mwMjbdcYI/QYuicR2jTQAdVBD3Ae8GZBqgRQ72
Eoiszz7Sy1+6dy3UKbzZTnVxlQYtfGk4VByz6pTl4DYCtXBIoLW19USUi0FRBlJVX1yr+yRDXj0N
JIK8DBAPFuzZva2w8/XIvQ3NF7eV1XN7yqq33oRU2IYb0d2TGIySUaK3Nw22t6ZO/NL8LeSQn2lx
+mgaK20fF31wx23MEtQanucrsCP4VxyqmS1ZNfNLRuEGd6P/60/f5EgxXqtRQxD9v9tT3gLoVlUF
/jvtVkfkz+vcRFEcy5xcKt1ikZV51m8KqHQlJsafsB1rpZQWDsfpcijQAzmwUGWSys/Azl4aciD8
Jx84DQu8v27mf+APOY6e2x8TmcnXfq6wxFpVst5qLDz8QH0fD1bcOqe+IFCOUdj7qJqvIGzUd5aC
bLz5E7uyCL/qRrm0SVq/epoutkXevHSthaOuSNEsjrG4pEkgFnWvL2Udm3cIASZ/EX4dX/QKu5hE
W4zk313xTkH857YDx7J2/BpHGJiF31bxHRVsAgCCqeucKQ+HugzfjKBbKLV6Glm5oxIk1gbhv35y
dHoTBOmSX4QsAdZaMCEVyDAZiTwLWz9FtOzD0BJ+uG0TROFwQm2idPL+5GVkXtVN7q7jXrHPueJQ
y9G017y0sAEYjPWKPWmekrK54n5CcGj7tH9x9tMPQOkkC23Dure/KqzVr73bym2fktojct1Yeb7D
YsNsWqZ3ZYvzbSL5jW0ttv3YfueWxUbaHzWQ0fP/RJ7cyvB8Ui3C2gu2OrcbuCi88r0XEBytp9kH
/JOs1RFKV/U6YSjgFjWzs1p3Oh3j+i7UvN5BATPXThZZeypDBuK4qnpuxcS4MCcb6HjH11qtoJAp
MGjM6vY4AHzHVKuBA+qMolxn0dIIiZ1o67C+zYc+zgmQlPW4CdL4y5dJefNlDHVJz/+AiXqcTK/4
EmLpqIUecvpsWLNJzLYCJ+l71m0zx2X/5cDn8HOaE2rJWc89lRX1pSrt7NLKpIbC5YmvjvexJSuV
ULXIP87gWQI0oItZ2gjhoAnPoENO5PUFU9IeBSmFjwqkd6leQuRlVusp50f1tM5FvITjghaihUbG
vjXo1qjlNkRCTWBrvaKu2Gd4NDp/9/hT4H0eVqEPe6SWLF2cRD1y38a7jtUI1ENWv35zpVYwPFdJ
mt2md4bzwu+E9T2dZM5gf/uyo54GqbBv2hfLElP9sTY2em67b4E+7ESV/rRjpF9VtU42lQsJKK4S
Z/GgZSo+84+d5peiQskwQzv13IUalpiH4BtxZX9GCYjSf/KLP26fVMSnIlQUUgXycxOochEDfT1A
AXYPoY/LcE6jyT1wjk3sBgfI8eg4UvQ3smsBgqgZWZp9KQnZ9IbhKv7EBSsC2lXk0xZC3c63wTAA
U0BgFKwQ2VD3oDIyH1S4N2i5cXbpKTxh+jtrX+/lTZ/W7p5f4hOumds0UyNAalj6EzRTS0pnE0JV
WseEnpxA9SHNRtvtxkXA/8tH0yNKoQvyHEjT+1N3fzFmBT+pggwrr5BhPTJEInS7JY7gZNnIKNuS
evTcq3z1319OTyjeE/D6GAYgBwqx6EJqTrJqqwOISfb1Zhh+OepBV1DmlRIOaC3CGx5c9UaPfOma
XXJ2nP6lSdr2JdDD9kUSPQR/+e65ernPMnZDhFDErEB1rXopBTOfamFQCYMGjeT0GNEuV+mIAW8y
qkkYbuzbrCcKsMBo0FQJQ4VA3us7jTg/3pje6MEGd6ON2svtNwUyl03sIviLJKaNLLacjTEt3amG
FCSAJ8apJsAHuV1myZPotqUNFRXkn7nVYlN5b3pMU2xddkMx0Y+bGBDMf31RZu5vfRTOecbIliw/
TgWK4RlwGXdUUVEkHe22LhcZWC+QSDFazkHE5BH42nX+S0cgWGshA5pupTYcgqzo9mrE5rQPuz/z
k5Pq9JiiKN1VvuOeCiNyINA4EkFW81EnmbIlcguvuadcG9AAnzGDEq7awL3iwdI2hqJf8yYYl/q0
zS8EUZ+uRxtYmwjaBUXXGSrPIhbyyjx0QTIl0cB295VCxdjtTbxQaTMWO8rjadVMTAYqFm034UR4
xZfPQWJzx2IsXyq2MRx638d5KHGdU5AffztUqp6aEdW64sQYj2tNORh1Pq4cVyuuQC35E+K3CLHk
ACTOMpXx0JF//j2Rq8DT6DTK/CPypL/KjRHjuCt++jQcVhEygR31+4IhLmm2lIiq27x7j6ZQpVGr
IBA11NEgWiLXArL+FGPQ+NL8cO3qnfGXe2zvWnG2sYDkrUw3GU74rvynSo2d3yy2ibzBd3QInNzY
sqLI6Ea7tBiZ8VQDXaZbN5vH+AMKkGCDxGzebJI9IyHHX55FJILRS6qqXu/RtBf48Q1TpwjoEheR
ahicdPdel5gnuqmQQP21QU057PKpOEJCxrIswEDIcgQ8qXEf22HyPA/2Reg/Z5VqngntmizBZfId
9X+EENXvHB35Ei70ou29AWIhK6lO5f7NiYcBkVQt52cLIFl962JSUlU7bBDeoMObQMdsN7Rl3EUj
eYcKwZEEoRtmSDVhEAHNdfhYtqmu55HCnsaybhwxuCO/fYTFjH3/VzAuPhui/y5i2N9AAbuFFwwb
MP+sd5Qsfm/ctzZxxi28DMifmtfvMw1bW50O2gngAe5DpXtNrFF9R2ykLg3HL84QNhtoVsWpQbOE
bwR8Ho71ogR+5XuLvrNG7G3ZiwUi/m+pflGvM9fwTLNVDwL3RFF9aU6pS30+JCe9RWPakVo0H6rB
dg9Ufsn0NRcgCsJLZSbfj085KLTTvB6odPSrXQ0gggrQD+tyZZE1/cQib9XjYMWk5/kEjsBF34ca
c9C0xmzpu58qZPFCAJDJc0VcW/IU9rI1DtbQUr3O8rC7w8E3Uaom5SnBXvpEhM5wtQUowITA7cyO
7R8n0BFn5T1k9MSDYOHnd4+UQ9xRICUHtFQoumDyqmW7wH3tE7kD6UbDVrPpU0yuYxcTbJjiEHYw
zDdDLfZ10MPoBdWE1a5nxCzqzTyqRj6kMM0cT25YqeBxbMTfvg5nxxnd+0jgCpr07q5YbriZ76LS
aPq9tDvkkHSAz495NWOkPPWSJgRgKfc8KvmPy7qcxXIHLjKtKN8n5t4mQOsuM+0+Z/+YGV7H2JXP
pRs/RzrNmsCu3OvjB5Yh1RE/LNcq0aTL0KJ6RnFDX5lWSVG2jmjg5L+i0D84vtrsUtvwT1SudFS6
LFYwiT1JK6oujWP1T3XjYRIiD8i+OO44Uix9y5uCRIIxs+wlCA/6aNNiyukYv1jBkApoJUBJvCBX
qeLa2IKL4j1oMwJswnBYgjoRn+xVvyODXmoWQ4rC6ndzvMpl0waJOG7Cfa+aHWIvvHZZETZ41ziL
9Pafs+A/ZyNik15kxuv//70dKHq8Y7i0SgakfsygBUzhBnSRFKzB1JvnUANKyTARnXuV6pu+SbQd
Xv5srRlCfoaEiOHjbb/SRkNc3xrKqXB08kcqEGzUZXRPlb/qWO6inp0puvHnVI/9D8tGzxvgDzyR
h+etKRSePIzrO8Rz9E6TZjybNfRxWUX1ixFkkxAEnNWgEHVKAWGdTlqped0/HwAv0i6hOgqN5dsr
Mv6yMUk/ZgT7wVBADqNbYXNb4XcZDEGq16TDCUTcraiplitJdhBh0ByKMe92VqE7xSaIzAK4M5z2
ZNpjJg18qLoccd0nOTzYkALLoFEkog+sPQXsJYGk4hpSQdbu4yTF0YUV5a0dUD9jXfE38yUMKIRM
/N1Ddq+EaHkQo23axkIfwi/ps/x1lJ9HbAEmqHJrZ1pH2R8P4YBR6WB2jnfIvanpj0Z95psJR89O
89l88CiSEm5OZlhQGOFK04Hi6aMh9hqW2PktzocheaNtln1E6niwp3lLR9CcwjH+MsBIDT4gh3Wq
dcZStDozqBfvBMFleOt97dBOh/n1KvknRS4NdGtNRPFIwZXGLXdQz+aD22oOaJuX717efPQVwc8m
HA1TGvEV95YJzrjBvSZ9HAga3IiALlrmuehzMivbphSLj32BjlwqWA3AbJG7ME0082DRB+7b4zfV
S2KeyAl0IDYgzm3K6DCYCfNlTxW8jDUIXRxw16mHKs/FKgajD3RXms8KFjz668pb4BMOCrwbAvl0
iZfSW9LONle9p/UYuEIdW9yIMm376PoAyd+F6MoBrFSwgOy5Z0VwVUhccgIwqYb1mVEd+FfBYTAl
8Iv+moUIGvhsDCVAs4I+T557QyKjGFh2kp0dSTt5URwzWAZDjEK9JuEtdI1qmVbOs9LF/fd/n/gs
nUYl8I4GmRY0fDFezsUpTcN9MCm6z7ZFJ8AXyaEtrUnBr8IyMwXOEmXuqzdBFW50vxw+SrwFh8cg
WWjx47ayhY7+KxLcH6kX9I+7Lh27flGX2LP6JD70RZ68pnxQ7HgNm+gC55kIj6l+QbfaLopo6+dY
JoLAYPNBVOhTiAdznTp9fplrlEoWqmc1o2knq52BpmM1C0tY5K300lHePLbQuwiw+wJ0XgapSqXM
Tj3Q24FXYh9VpNYysu13dWRNP3dxdBbj17CyYL25Xb8yp0sZiL2oMnMfj3q1cr5TG5qwPi2fbFfR
bhFxeEWq70aFl4dALe+0C7d9lOvvbpUO+4DKIuqpb0JLvINWTQF9ZB1xit8QHHNIVYMkSSpIcUam
RIPab1Z6FJNZgsebWHoHJFEqHH9tpWF98nLq1BX1JH9aJ4E+bHZKQSuRTQiQEm1Cq2oBrn+QWnu6
f9lZhPg36PB2lHNDjRhcZVhTY6RAnzorpaNFi+mUUtkj/0wPGQYV+jn5mOoXDU8S661pHJn6zo99
eZAnNu6NKH3xG9mv60awBSr0hIid1F+irudvVFe09QehB9veco9mUbEeIRQyn5JSTO6tE4PGIa2i
DEKzHnr4j+HX6OC7IFK0w5rQW+11viwDW1vFYAy8ssi9BWCPY0pffouysNikVSVOVAf/OeMm/+cs
PfU6NEpXkfR1BaoTrBKfhqngW5wOqVtAmIoniVZYpEdiTfJLXMgXIeSEZqsH3O+B1626acbElgs2
TpCO+/iECr5pYavoI4CuKEvDDYJj2vkGu5EsLPk9I3kypkXePN3HAbX3PMfe2wBIkYba3HEAZ5Ny
K+KxuJmqs6HGJqdP5/ERpYFxNNru0ObxxxANyiV2lOpNmru53YN6rDlrh9GrftQm9LANICSig5+p
C7yqS5IsIXwomYAxkYS/nUTerXZt52rwZZZs/hGPJ4eul/ozjuQN+nG6USzahW6cc7C9bD/CUae4
JeWLotFdM5Ma/1tjt9nGVnVjR562hzcztBb1tFMomtTZVl6C53Je8dHuP0GhKDa1qbG4aCPltcnr
BXZLqrtjScPJtfikmRetPjD2KCOQi/VUVmCTdQVuVCm+JrJV4K98WxNfUZN+ziqOWu/0O9EKjqmc
HpvBzO0oyHupcnSxxbo4ZStIR24b6DfXteota/Foy74upfBDA6hVCLb0mn6ppou5a02yY3Kdz1II
eY66qkeL9bZkXslLttiU/8yzH+avOOrNN00Y4IsSA32WS1UcpEHDML5uyZp69R31DzrVna8zF8Tl
FaIoNTw95e6ad7WNE9Z7P46qVc2qY4cxpsBuKDezVESl6rqgjr1hfRHfVCIHFqEVD5/RKG+17VML
jgbWFLJZ0Xp3d6gY5KbXMOJGLj1Ot5v2AxR51vNzMj8286XjUFwfjHRt9qlywbcZXJouQIoCtQhK
KeXIaWtXTi1vJ/PizaM/Xg6YBX3j4qWFtp1L753dG2tMTHI1XzpBYe9rIBzEmzM3NMMP+U1EZE+6
OTeKUHT7oXGJPK16FsL9zGOEukmp/GYGOHQlTc3pZBid4UrIglyMwvCmHjjhJtOmfz7IJUjcbYQO
+8svnVcrHdS3vrS0Ffl91kHqeXeq01HDegoZXc9pVSmq7S4VTQlPntmlR2BOt0TgDpdUoV8UkgEp
aqRkB3v5rq+CqbqOCqJE80PYRInGq6OQKaVNslnUVs+a1iLU0ChWgu+iAstP2YAITvZ1bTzPk7DM
UOpUeq2yQcWOmWZZC0SfB7pSqgPa7Phi0GKDvm26S23KDQ+JczmjxIRfPxbBiicz3RlBicRL8NgK
+NYXtSKPTPSifh9SKpqaOBat4uxMI7NJQZxkp+g/KAqJhlQpIzg4ehGc53lyTJBGYVZ5r3qorPMD
ZRYQHivsDW++rZMyhNU1GIFpyvnxnB7UciqnPAZAyv/hzdQadcN2sl/MfwOn19xlOkn6RqCAK6IB
U0RGlvaKiN08siC/qDVpzb3T66fOZImMbUG80dJ0ucNcA3H2dDmy9/VVhFe8rZAg57pZkik3Ujm0
qVJPu3aNYX9T6g1O76nOVhv6+yCMYBdPGj+1LJO9ozfVUmoMmYWtjBfSWONLJLj/5odn/gJQbZig
AwRJjebJqVagRYyGS8mHm6HtIvu1VpgwkgS+iFPyy9q+QbV/0mAQEHdQG4iGgdNg3LeR0emTxSJH
rNhgsDw1LItpjiU7l1zSJ0ctC+K2aRgg+xuuZgODZrRjki00MHZIDfjqpJLxRg5DSos8az59VwrI
4J1yrW1z0nAgXu2VN1XJbvNnkGaWeW8AzEdeVOwGy4MOjsd15wnDPfo2yto6Uqtbk1MeCampflSR
+U54wqTTamww4RbFZGMonBOyHqssQJFMg2rZYy5gmRpfMQfq2zYc9K1Qy+DcB9mqixrxZAYskXTi
9zZTPRCaUu6/67pbLZm2w52IWmNJhky0KsmxPis+vjHX6XaPFSs8S0xisfwZGr3GDo7jVle74PLv
wc3paA9K8/PvS5is1kXYFkcnBp06L9WyjjamiKGg+ixnlqkTtptw9vJOZ/58NqR0UqIILxu3R5eV
ICWaCnJe1zznVKQxTBvti0o53VU1+1Y5ldyFrVMuFQsfb+cgnyYA/GSb0IWnKzLICPBoMds15Qlw
3vi7MjFl26Dm9qksyZ5PlXeTeNyTh7VoYXZ2zjvttSVyCiwLOC0PXcOCCO+6+mJ0rgNZoCTGTHGe
cna/i54gx6fH+sWm8A9N6+9DZzV0ariS6v/GwHZa7+xavdrqU3cpZeG/BW6dwbPnUjXpHBaUfdhI
5QO7Jg7Df85GY2Tkb8Q2ql0URrb6wQqQbB6iQsC26lG0iZBAfwyxhc1CBF8V1RUUes5Sr93mXbXU
txo+3h/EWIs+HsgxVVP02g69MR1/9IkaTf7uUHwcKX69WjaFddN0C+wRyuYh4ql97dkv/W3C3XqK
a8aeSV1XTAdv0C1yUdrNPHRJUxNLzSMoJwpK5BslhhHHncoDPp5nmntov9A50nsxzu10FRJweY01
kA/kb9HKmS7nL/iR+0Teb7cKJLFj86/h0Kpez5fqVEWeiB5USaNLUk6QjGk3BLkqPiW19mu+Mhlf
2UCjX0opX68Vf2wv/54p0VRXJxt3mVcRhMDc9vBMjR8Z9cCb3wbvQ11HC567AikeZ9Semcans3B6
Ten6f74atry1tMsf3zu/Pn/H/L1pCKVa9vafitLF1nRGuVLd2HjXI4MaYgxltsus66xsiDoT8efw
1ulg6VWiv9fzwqkgr3Yt6EbE0hmnjChAuVOB03OHS6MQ+GjbYbabv7WumoKieSN5pggs9LQ2OIRD
Lg+2Bv4iVtgNDWwAXts6U5YJXuEzEA/mvQSuTCCqLzOsqvdeZwCe9PpDOwWF54bcESAakgo83t0a
4GXSBvE1KIf26BQpcT7CTt7KTN0r6I5NURe33IiqN1pUduwqr3Go+3eHcsj8qt+C4nWG5tVStfIt
7uR4RPLSPg1kgb+OxtmnBLHOxkmdbbX2TXUYQYmTc75gPrxWURi/Aq9RNlCdlM182dfR6/wNtTtJ
qkzbJpOHfz7/oK7oRkT2E4ytdb56B7+Z75T+2nUC5IKq6h2VPkeWQt7K79B1r/0Y1i9pkFX7vkZG
mQMv/Y22AICLH3y4WBC3toLbkky/4s0MqEZFaJbq7lOHbr8jtpS28HSpyPqFKJX6ltZ9c27IlIR4
yeuBVw3QGorkOFBffVUTimRIdym8+qdi6v42o6bs9rhuWRHndL001Bq7Jg2bbQmQ7GhYySbOND4b
lHjLeXjsG9aDpUJiooG8iL1dfRtiE8iQKuRPS0SIJuo/fLYTCaCtX6ywJ20oyOpFHwlQVTX1jbhx
vbW7R/hJW6Xxy/oOkFAc04Sl2uNa8fE8eHDE86Z/VYqcUj6r/6sIBpudhlIeU+kpO96suSUJwDoN
I4uxovcP89oizsro6lN4ma9wkOH+qlv7QH4puhEW6Z2GV8HKhvJW2aW65c53Nt3ICJazb9ywHLM3
ldM6O80w0nOfwbyKO0V9S/X+u4HI8Tci0oXN+58BTcsTDJIg7oLXzmgR2RdMPhp/50Np90RlpDGJ
zBlz0Wg04o/72QtjXLWyUI6sAljLNqJ8bhiOjynpWctS18vfiaruOiJA3kIMaFvqqDCioVwgSfXZ
3HNbqKQFTwKh0DGR5Wg5k2gdB58050nG4ngUYUSrzCRHrMIA8j+MndlypFqWbX/lWDxfsoBNe60y
H7zFW8ldTUToBVNE6NA3mx6+/g5QVJ7KtLKya5nGcZArJLnjsPZac46JmDF+xsc4h1IZ4S+4rPDW
o5o0EvESmDQ8TYmlBLzpsDIaJnwRc40GvVgLJ+bEZL+GPcIurYBh4yNyO5DU1aDdINi29eG7YeoZ
PGuutTSTHpe0kO0sZcdyTI6vjgvRISzMdKepTnzvB3U6GHhPiR5miLwcq6R8K6MUnV+OH75jkBJu
oW9oDL3YhzM6S9pmzX6bl98WV1GrN+HB6RVPCTW8T1U2y8H0OTGHIqYF5FasmzI9SWmNV4KIFKZT
rjyC7cFw12avZadCQo+l2NmQ5L8LoEFFXQ4PRezOomWKs0Q6xn5RBMOB24Kt8V8sa85esJnuBoDr
izq/ZXai3Cypt2ekJfdqhuIsm9ao8I6n/nUAO/XKCXTJGQ7/yB2WrFGQlthsDfsUmgooktzNzko2
EvnSF+5KRxg1Z5GqdxHGBS5L2Hky0e4MkbV7kqA6QtSLB8+Vb8nTUqFSP5NZfUnvUxlMOz1LxNdc
QGL0E0clIatp9s0QMvvAqjnuCYcMNWQ4pXMmoxgFUJYTnRxHs2LQIx1RnjmVmIc0lVIfEWu/UIMg
VxzL8Zo01HzB4NiegZfiMU500IcBt9a+0NMjWfXFNSjFt7CL/FUnEvt1+Qb0h/YrKzF/xQjOWYly
MB7CmSIUxNlPQQ9rbXeieXCShh5rHe6qKbDOQJrVLXOzbG257ktrx8OFaOfuuVGeKmiVLzGV37GI
8u6cBsZNlE514tfBAQMjqdtUqCo22RLdzWR0TTXa36T+ngkf3tUQKMel/jGAdTQmyuRI54aUkH+2
sdPQgL/h7PVeoA211XqvBf49qqjOdYekxLhAMDR1cxa36EFQonDcaEMkv7clIAW/07OHdL6TBol2
KTNkFjcZpbP+JO163FxoK82+fE8iS5zNmrwPghhDr+stqJuF/ZJQS3tFTSrZ8iiiB4KbwZb7Dlfb
PsT18oagpWj7tTsZIfRN9feXWoWrRYXAjypxub4BzEsgfYn2sSuC8Kjomg4ubEyeIcKFydHM75k+
jQ+pkuaoKgawzZP6ZqMnvhhIJL3JNe8EZ2aeg354hYxGeyks+RHIpP0wdSZUZi1+TDnjS4LZy1sC
n9GzqUZqIrX2fKbLm1qguFZJ3/6lT5uiENavQUHWpgejg8AWPXoCYauAx7xVwZe+Vx9Aosp3IgWD
nT71/UFvZ/Ry5+fHSMDFtMssf28NKMrzQKCIjR1qzDeGzOM9Mzqi1sDREAbjjt9CVJJF3SvPuomY
0hqnV/S19TmuNYT3cwuhrKiduVW1FxdSGmleJmtBG82ljW1wF/XgjNdEzrw4Wu/RZ1Ovqu46l3IE
2YABKfohU9SrhXpr9FY85bKNttj9DK+dR1N611wNLl53w0EJnmXWjdtmuMb6WByX1Xuq0KvETJYY
FLydwE+UmH2CLYRG5uzOypBg4AKAhZUTNg0cd3pVgj4gY7BSX/MAZaFSvPOaoxW2JtJJBCrwTsNj
XbpmfNfMuaul36wp5bIqKv+YDjQKZEQhmTu0WFN9TV985hZa6TfWccEp8ctXV03NM8IA6uF5TpjX
BC3HiClIEQleJF22S+WTZA30YWOo9nnpCLgQz2g2VtdyqJp7OXFZsya931CtU9MPLldfug/gI8yR
Zk45qV6e+UhdB82db6X+5+tV8VFXEAPe3cAqb1opngrFVW9xn9wtvebqS2jELmojnAyp/aEOWfBY
Obl5933/gg/ye5DNVbHExMXy43siaQskiSkeW+b8K6kjJsmQFuHkY9lZRqSVQOR1YevOi1I4Eriy
c+VUp7e2r8RD0zpoj3hXX5DUgbl3DONHm9q0K6v8bekUgq28aWFN9gYpTw9+5Yt9F2XhKUuRXfdj
Wu9bfwwfDR3g/tCRTCSBqO30eMieqStoTAZ4IJddWmr8qgJqjAXIb1nJ6YLn/rWrzrtGVWdQdgx3
306NAmjeJyoWk992OZkiusS0V11wWI12+HzRNZ16bypGZb8YdeoJ31pA5OPi3am4l5RBAYV+TvUq
5xwXu1OJjlbMFmfJfFDFFc8ooSRDct7VFSt+oDV8qUTp/+4UQfEkW10/Lksxo+yTc02CW0lYwqMi
4xdeWOWV9Bv92Pnk4kkTX1HQkjjppN0Pul3YRCa1emrKWr02U3o2qELLdaeTSVZban6kDVw9BdRS
R72CDqmSLK+jnL5K+gQ2xKkog7WejN7nPhlhCGOIqlqXJrE+cYscXQfmYeyqHN4OkBJx9LnJGriv
kHKU6VYpFONJLx3lGhCi5QIVXRaAn5tEYSloZ98txZ4HWywMl/WjUwz+LnNxOk4DHAVCl9JdhC0s
ahtYY63r2iiuaO4lNoGyIoqc7wwGPTuKoPDPKkLd5lPtdjbGx24b5kzxuYLSObCJAq3T2jqEqVpt
lktIUNBlSMOoPNXzFUXrVK6/cX5H4kmv15dommKr9Ryj9jdLs36wGar1JFEfOtceHu1G/CrCcd1a
tfmVia3jxSi4d5+dEO4coQydk19POYoFNMVkABneInmPsueRU3oDkcV8lQZpIbnlaodlt2YSA8Zv
7uzokfVahea2UttTaQ7RUaNMv+hcFAdEqNuy4n4QNQRRGRGXCocTHCWtYhTYM6o8PS79L3dEvQIt
9LTsaXM3zIFvvPFxqQJTNI5L+bNsgNoeu7KsrssewXHNcWJVBIY+bbh7UirFmiho1KrqQ5H5A5nw
lTzIWlMOVSWeDHUeeM7yvT6v+XQ5/tfErzOEAhJA1TybkbEC8Zn58M2CsnZkMoHvbN5dNsizDOIA
AcYZI4HBrs6cb/kopfV4icn/vn5+zHqXn2xZ+ecXl2e0DPRtZiPXZS9IWFyMLYkK0cRMVtVzrHVD
SOxGz6KoYjbZbpHYnfyBMYUuf598yxlYYHNiHjvlKDD+q3tBFi5GEoI7EhWTm5nl7jpsnOCeki1y
tkvgkwh078uhoKvbPeMp3vr5GcsXDCVXUThNxX45tmxQRzwaGGeh3JYp8E+9cb0MGN4gdSaYwMk2
E95MQZRa5l/JBMtPnH5HBeMUSzaH+JCOtJmeAc8LoHGMcsDdXnIVK8oyQOtG47L0umeFmT7G1cmE
J4xjUL6brg7cdraQoL5KN1EV+8duCNuvOfePVpKXEOXOfRH+Z3l/8iuGB3yUume3MikjhWi2MBWf
7A7gMDUvkkDoNAW0GZTX4JmPmW9NnrQqJPO0saFVzpu4a38/qoGmHQDyY5z095Wv98jFuRMvZmmX
yI7jZPavUZ1JzyFdZCWLfrh8Tk9ns/zySJfZXQ2YUpkUhJ+HopSQ2YnF2rYxpH6dfyuouP5jvpCI
zMZ/VMtu2+hudF2OLxtF0SJWoFSwpeYDBIkYQaha5NLc11/DpFAODCrVH0oxdHvC05EZxkP6fXlE
XEX2+ejzmM6Vl0bNSs2r+mZGdLlrir0dzq3oG1bkgxRa5THiUdE6dntlzNvvU+T6sxR6POd61V2E
7bSbxKjVjZlIlAv+9CZyHBbLBb2L0cDA7mZNl96iEglnbx8zzXeOfWuKSztvlkeYeLKLVe4/d4bY
uIAHIogoQuKmL+7ZyChdwjhwWS7dvGpM3uyqLy6mUzR72NzdljRAxjOTZm5o/JXM64X6OlquvfKL
xjzFg6Ocs7LSaC0QIjGm7esU9+IgoporxNxUCnOT/o5AZV/Q6PdRJXqdxXQrrEMfF8GPqnNo5GOh
wU8TuAcjeuDCXH41Eby7TE8+bfpWat2mKQ3ufdXuiMPTTj2lmtzpI3eFWn1nJUBUiMsCKYEesNIa
G/HwvDFYQJ+WXWCmnGWDDfNintcOefIWxEayc12Jal3HHgp2ltDi+R9XmRae2q7tDx0Tnr8OCZdQ
xmUhrEoLg91c9iEzF4c+oiO4FH7LsT5xyEgFXIEYh7wxDENtUIhDFpXxtUuJTKVzpAL2s4yjb2KW
H0jTXn0O6JZ9Llx0alXeqjwMTU9zxXQ27SCmmctMw06552RjXx+NIu2vJqTsalv7TbIOTNSHsukf
YYClF4TOj86YiovRGev/VuAyZYx302M1kLQWRi4MlXkGtTR4l0e5I0ZsEqhu9Hkzkly9MVV31n6V
s/onkwGLGD+yn/DQ6i+OPbsTTffJzFXxMpW/94p5pGSo3XC2il9MriAv2HZw1YIpB0zELlXKQzZq
9l2dl3BZYZ5wA/hPopDBMckRFub+DIyUsbNHl1Ktk6rXt346YSHp9DkATY3MnZYqGCmsQqPQy/Ck
Ga31e9+hbtmZpdmttTZxHp2MBV+m+O1moKf5uByD99kfVFopxILNx4pgoKYHHqnGBZp1bpm8pHdj
kliaDTXwEsX9/ajvlQ+HAYXHNKje0BJ0v4cMo7WcAAMKh+4hiMtT2RvF+5jZDvfLaHqKnAk+zNh2
OwWpLH2ITn1A8IpUQOqoVw14z6lrPSZZghoTrTchSlZsEhokUWW38Q75IHybriQNCXnJyZ03y+6y
maIaOv7kPwK17c9u43dwpXlEaibkplIMJz/HrsrhUB36s+LbiEoWdoZCCEZSE6StSjT9hV+TifLP
TZMI5RIBRjs3TJsIk4QWOePv8nIAPI+cGeC3tvm88lphcZ7otX0WXFiDuMeq2MSWkqshP9cbZ0Eh
9b22RkFmHRcJjdQoCDRWcwbBfreafLrlcNLlrNZYZbjt+D5K1iWKXWi3kvNrXTgOJkJzUG/LF6yZ
lGfIxj78dWywpkfDCVo6lQS5ITDS18VgVw8CMt0qijX/iAKiXicFkYrky4mvoc+EOcn6Z25GzaOV
kWY7H65IQ8blgyMcYfVOcDf9CoH3oIMI+NGYNIxG4QSP1FA2cp/c3qD+SX7UNeohbqFhjAJqgAvj
zHARh9XtXhatc6ys+TLvzA1K0l+fFCG5mlqj8240AZG6uMIshpVORjRS2A8Mt02D0XNCcPggWQIG
Bi5wIZNHzZ4HQSJXwPBQ2dc4YH8VyXPYNPoHA0Y0nllYoQ4ura3V0ISGnFOeJUu0LQlf/QvTzdlD
6OofU/cdeErwS9ccbCtl/c3PWHWnTDKxOSXTTRBavA0NlrMD05U9nyL37E+W7jWQGI9MZ4cjcBbF
I0x0QKRsyX3sE/TAUsxh+DGkN7tjdRfW43w3025MrwF8hrX6vRI6U+2k+XBjsjNB5IQrA1A8ejr9
I0vlK3EAznc18umIMQl+jpxG3+S+Gz7SPUMlQfF6tiHoHTFc657dXfJC8U9KjCRwHEvjvDyiDBfn
gNCg/fLor2PRvx4LEtM60swkB3fIDx0dLM+MreE6DjZxNpOWvYRMuBED+MlP4OsMSgYokBNwmSAZ
tB8seoeVrgzFgxTWQ4wfb4OmrHsQMQNxYeNm4UPjHumXBx54EYcMaSDxY+iGDxLD8WjiiHfqZjjS
6gIwbFOn9ohbOP9V3EI4jZrSDe6q5NSFzpB9zv1Y9fRKpNy+/PEf//jP//g5/N/go3gs0pFlZv2P
/2T/JzEdqJpZUv/r7j8uEalddfFns3zbP5/2b8/afxTX9+yj/l+f9Fxk/P/fnzL/Nv/8Z/npv3+7
zXvz/i87hLJGzXhrP6rx/lG3abP8Cvwd8zP/f7/4x8fyrzyP5cffv7z/yiJye+qmin42X35/6fDr
7190Gihieak+X6n5J/z+8vxX/v3Lw/vw/vP9f/iWD8h7f/+iuOJvjrAEAgjHFqoBJPXLH/3H55ec
v5kq7nNL1VUTD6imf/kjB3Qe/v2L5vzNQkwoXMu0Kbft+Xeoi3b5ksmXLMESVrccy+Z/X/7rz/+X
t/Gvt/WPvM0e6b02Nf+w5Whf/ig/3+/5DzQ1yzKExp/Jf3TXtA1+wfLn+z2C683z/89A3mlOUhJz
raz/AZuLBNKhjb3yXBV5tSnUxtmrSenvUWAOG7MPWTCh7FRCi8EgmcX7WBE3PrQ/GcBGB8gFxrpv
uS0TghzyhPCeiuJPbMHHBqyTB2OSEzux75ZdiyPMMZghbvXc9Ii0WoYMG62DncOL8qYEG1qBN8tS
XDAh3bTtK9ltu4b+rNuG0E0JsC8cBXo+seZr1s6PpMGIdRDq+YFfXEFROZw1OYyeKR1PVYtL3Lni
MRrwMmpg5M4QTzu1D6+VH4yrlo7CIzc7AsNU1xs0q9oz/mMU0Ks6fytt4Lx0PipDYWKiuxc373/V
Y2+dizCx58vbS56E/n45lEpzJTKDb2vcPy1ZrDNgGrrGnd508T+6fjWs0qbL9iam0nMWddUZ/Puy
Q6rAtLWNHp6oSTbNgIPaazvSo5EJn0VSxjSrvCDo00fngu+OF6Bpn2UVGhQRMzqoQO7iEdbASMJv
scbkwt9rhoQmpGd7RJDm2okK7YoT/Sev+FG3a/0SUrQ8OwInUiNXVRmqW1jD2mXw7bcgadsH268d
byif+yCea6R0S2aCMQMrIWhLM7zR+R+26USDA7TCDm0EytKcZrvxQX1Ug54GspzboD365EUXk+sV
iXsKLHs4lfGLrTr9Xe/1E9psoLndC5gadS8m2yDdiAJPWo5xmXR5SzHQHuzayK5JibIMy/zej13z
HNuZdVZ1KfZOnrz3rbGpyUI/O607EMjHJnfy8Tq5VHG07by4s6ajs7DT50f+/ChzTbzaun5UXErs
KJUQbhjwU8UhzIgT/2FMZ35Cj3rWMBG8+4Xf7fs8eyUQWD2582Z59NcGRrNy1NSjozXNCV9lc+pk
B4G5ZACvOhUdbEQYWqMgWdI1Tqi5IE1JGVWjYh+ZPelqdvp9soKP3NRaSBlduWeh1Wx0q7nlOGfX
jjqFN21euVpbMvnis3TMbE/N+BWMf3geyjI6k93AZ9OqPtLCne2M/ZUes7qeslhsGWyjHHX4UGmj
peyampF61z7xfm8KbcDWOGcQiVQo+9bQ1pNmhbuRCLOrFSfRybTgbK7iGPuHOWTK1dH8Z6l02UZO
FolTOmLX1Do2lagwyaBNsUct3bthu5k6i1RDTbvyGa6YcOdMehzR4YuJLIKScuMeJRp/BSetLnWC
jVs8av10CPzWv0b4h7a6lpEwN71pMSKdthzlpSB5yU4RvqkG3a04cU6mLx9Bf08HrUqIz8D7hsmz
UQ5As+4q6c55dwwMm0AWQq6ED69eJRahwuLLwLrc5GPtQYLrjhksrY06FeraRPw6hgxUUhtfThTi
GBN1dy4tzmXMS+0ui0u4nrTUtkVBhtcA4IiMxdZTtE3r1uugwNBSDEa077O97WvWSZezslJZhfSf
dg6Lrp1sp0sj8ruvMX5rogxthZbf7W7YVQ2V5jDokOabBENyTN8Hm0FBEBtrUb0dgEsA4Bt4x+iL
Ebeid4xKaULvIw3ZIQJCuQaSwKCz1N8cEYOUYDbb5epPv1eRjfO5bV3ajjJtNpbVDbceMuN6sKx0
lxUgtgtTYEBxyFHzFVPDBZcqF0MDHJ4jMib0h4U13oBWFNm51ezs3GQjj+bdz0fzMUepnF0kjX1b
cgcoaMHpPUMWHcc9Sn521X4azok5rVqz/5aqkH9T3vOHZeNGuPZFTsBdNpN5l2NFwMeSlKn2LQKL
cl761xRQLcK8qkEC6sinsB2El8+By6pPMDbdKQlS+LnuppMWaMmjDBlJxTY84rkZWaT469NRP+qd
HR+n6mgpI2k3oE5cyzLJpaNPzXwcoPLwM61yCjJw0gjZT7geUSnqCMGRvU50jJVuS952fmABXuAI
cun0me1tYnpJ7lR0LEbV2hodMOumgGnnDMNXnBIHd8rEIXDJ55sczdo75aBck7hZBVZgbejlGpuK
mnaHdGhnModTR3UvMz/a9a6ubxl7IF/JxDpPumjDCgCLYqjhMwj7beFUxU0dyUmhDh/W9A8xhJfF
qcmp5nMgupqu7vjhAypNLF09Crom61ZJw2IbzUa4J9N2pZTkWQbkBJdcDTonVFdMJsEZRELZuXn0
tXG7zHMJXwhtebAr9Yay3PdSMW7BcKJh8LHMK5bPKpfMHam6WJgqJ9qHlwqrOaPUcZskSAFknxxz
ROwI8oMtb0bI9UMM+4L4XlkIsgXNipAyUB9TrLwamrC2fWtduKHjMwwLZ7MYn8xdZhL93Q7tsPdt
ZrIjDvogk8TP7s2JJQXpSOCze4l8N6j3ZRUSlwIenXuVyY2nfGgYTsqMGJpSj+N7e9KF/lDGEGH1
uHuyI7cEWCTQHbb1nzRecdDDbT+Oabe1E6ByQ+jjVlcMeUir6QHMlnPUUnmoZXcBStNQLCHhZKp6
QjejbrmckkKP7//KqPNYB5KgLBMkaorf6uaGzSHUHZLixvTQEa0S2ZG8SpH/qirMnYHC5a0wex9d
70vQ6NoF0RJiBUd7YA2YPVSWhiS3anEB6cxKqmpay1IbryrXKb9xa0Z0WrnWjA4LV2c2D02J54jL
gJfGOdfTIQ0OlrCv6P+zhzaVeCyS3Nh0HRph7vFvTeXGG3dS+mtA7B2iwGTHgmrcR5kdXoGyDLve
B/fJKf3iMknSRvAdvY+WJuEnGAIpHZg2r6MC9kJij0kVsVgvixRtdTU/tJ0ctWpNF8eSQXDpneKx
1DB3NQ7EUrpNzcm1JmfPOOKcjWKP7VLgIf6hUXcJWRxR0RebpsMIVei1+pTibKtj/woSqGNYZmQn
1sH5aVARMYDBSWy2ilXHu+Vrf21IDMogjs1ft0lx1rMoPg6DxG75+U1/PfNz//Opn48HU+fbPn8E
gAsqOT6ryz/479/1+aP/+/f+9QwrrBG/xuXrMGrmOR/8BrpRjNMUm15bjA+yNFAbzc5nm952VTD6
4c4Pz61+TjTFuheEuoGP7eOg/jFCv10bHWF+ATQSE2nfoz1xW8z5bB40EyhwT+DunUn/uCoLByhi
SxhOLqDXYScqSNgbwqPW2+auLfTkZaL1HUy2/NUPxtHUBu0bortka3Zaex7NoLq0LtEA2tDT1HV1
Tg+eqkQugMRJkds8tr7jfo5WoS4vQwufNkTZSn+cNfPQEQlj8wMVJvcJsg7ZTXuNFTPrav+SOC14
VcKTWME8IOApN13crerOOij5VO6tUG23eoCBPepDyI+uB4iXXuCjSdm/Ncmy3dd2YF1KuRdwFkXM
RSsNmy2jj+9JVRH9Zay72Dq5zRBtI2KcAid/n4gLn2wV9ZBAxcyzMgJd1mbUHxlGEQkd2au+tI6q
MDFMmbBgwDev9VbnhePaK7VNqct6ndXmmYbhDosMr/CUXDRXe6APc4pThYFRPSUrWosn5DuwM9Pa
3XE/fIC2tmqZ4OyZ5XTYchQ+Y1O2sjR0FzV1XFNCF7Af9eFPJp40Z8ojhPPi5FiAU2kOBZugI9/d
tIyvijuHLDf2W5M3P+14+on24B712Qv393KFkSvZ1Ibmrx0Q0WOrr7os9QR/8aozmIkhgX8Agmut
8CQfYF1GCeGx8jwE5QuzM6IepHJirNztNNc8FUH0UEX6t0KLb4NteUAvVBSl4xsqsZNPhe4qX/Ga
YRdS6scwgdUDmPgN0HWOAIRc8MYMvbB8BS99C3z4ncCr760VPEH7TPG+lGtuI+VmSNMPrXOxy8Ty
PSpXIkhw19GttfHYHjKaN2NuovHX3bdR7bddObG+G6urMYo35v+MsEW1NhOtPXax5knYYyuD/PBN
+FQCPoUz5BPREhFLqmZSPYqJtmvd5O2RLn171GKWUMtuaCEClZBvTtjUx4NpU2IBSnEJKWIDKQfk
FSiYzV/HognNS1sp0luOLZsW8E3u+yyZ4CF0MmJBbGJuH9T+p10Op8GoowP4ZMuDHLvrzdhZZUZu
XRpIpoWMD/PnJUH7uul71dwmiu5vq7bEKMNg6UVjVr/vxMS0fd5tJslFRTae1rTMvca9qsr6URuU
6nMTBkO7AhpSeTVQ30OikK1uh64X5epbUhLHpmMswKpSM42OnhF5i7XBUHyfg4ZZl20hvDQqNvjd
yDm1CYxD9VwUDJsDCeGiUZpjgupyhV9O3RYQMIm4ni4Qpb8Nc01Uuf03vBU0ywmO60jlKXCFgx1T
iCSDAAY++30AYMzSkNXMYJRYay6oBiDRps5HkrAqFq3AU0EfAh/4wxzLh1h/W7rIqFCObNuMkzli
NKnY1d3qN01j+puUoLIV2B+ImJqJ+yt8/CqVmqtKHAzEvotVOPEhNnDR4JehMypbryQ1fTb66IMj
1mZbEUuUtYd+cM9dYRmM8ZA9lmH2qurA3FAEBquxKJJtSfFcVnBJYsTXK9Y/4TbO3Csy/nCdkZfZ
P2elW3tGXdxsHQ5qnreU533Gj0BqOCn2S4fdd931yi81+qmNJFX5LXFt9tD8ACWzyg39qKZqeSou
WIKRravdL9NIvTwlczfBe2txtS6HLPIEiYYdsnGtOw4WdlyVqNLC7nOWRQc/Nd6TKn63aqPzqkx9
ZjVArkJZWD97ZR5CZekPRPKboei7nV4PYFDe/EEPtrBO8EnpUbAffD/cQfz6BZz3EFPUr3ltSOZE
ygML4NIZMQWKsG3UxIOKgA5x8CCvIGBm50EM8D02DpKIJUW2CREQdbupo86r3Y6QXxBpm5b19NYw
4f2i3WZK0RAOEtmc1Pn4swjs70UbnUMAPBR7nBy2nhtnv2vwAjejhjFbyFMa2+jIunQfBDqwcCW6
qX6BJZlJaJvCuy/VPYDP6iSJ80qyi8YIxlNKqiykw/a2NxmQEHrB878jf49Prp7E596EyRgo1d1A
bkiKS6c+OuCwDwQNQZkVOm8fN3MRZ8MtcljVNUX8s/ct6VUT5zuGPlh3uV5svytxiexwbHAyBuaj
KPo/NcVIt/5o5njS0WlBfXuLUhMPdBNfYLX+Ml1N24SaEryiDLtQD1SHoYLQ26tozEOTWUs7fMQ6
IpspGzF1E0GHfC958ifDP3WW+8sWvrEr/H7aWJTPG11ticlLQ3KWuCiymHIB3cHuAZ/HbTaOdVgC
a6XSgh2zyuRrwXp+JGEYWn7zDBjpbECf8kxXhemCt2ydcr0kfjzwtxIuxq4aCAkhE4hV3Lrr7OBk
sf7ZK7NVD0pOecxke200Wd19FviXQY6HpSiyfOR7XfMCu44slYG1yqSOoacnBHc2MHW/+b2GzCYO
t1meEhffNP0x6N1dGKvqlmjO0tNFdc9TkzZjpjxN+uTugrJD1YYm2FNseiJqY9/yhPeSMQTTycmG
djJpW6f1v0tes7XFOG6r1MTHM5bfWBFBdKFBCh+EFrmbdBBkBgrxCWmZHTKyzum4hUNj7YWp5Ac/
8Td1SIReLJtLTg7dvawSgwkLuG2iIL45RfbUub76gZmYStuuIu7Y3BIqc9MqOOqQrF05yZV9KTeC
Ru2+QvQDot/Afgs5YqM2efyEov4GuEjb13yw3Lj1ksG41eNIsZCBAVXnKY+LaoEsQ+M1oLmxKToT
HoMOLqT4Be01/GUT9mZmZo70yR8PhvbnNPjJ3pb4JLsAOHA4yoMY5zy8Ko72dWk91T19XhHkJ2Qf
dAtI3NhlaKy91u3FGoSNNwXCODVDoqxbNErrzJ3shxAwlpdBRogkquZW0EurqtZLUxLkpCH46xBb
RlabfIO5tVPdZ5M1089eKO+iED8auKdPUShvboTNGbEUAQem+cSNWrlUQwYBp1CeAqt/dhs9erOY
VAYtqeG6P17yPubTlqbXwmDFplsqP1CP8qsICPOTri83iCn/LOmI0OCqUdtO3wT4PwhELaVe6kyH
yUm2FCHViXHkPnRz5zgGin1se1fbasb0MagxDhN/tLNDP/EKNKZymqzyMXQFL5iqoMdDtIn4Lgx2
SlW+Z4HjeKMl3gb+Gobz70yTJqi+MdPzkNmllgHyYSRw4d2NzvTqDtR78GVsN8fg3hREAhXZydRN
oklH3vjWmS9koSz2uRoKhKDc61gyaVx9/dMQKzTXpDynphOSiT2Rzdpcsol3vU3SmCK+iK8OS+9V
3ijRNgzrVWwR3ZBUAlsIDZRNC2JobRdtRvKsPLFUvA2iRY2uMAfMy7dxahwPe5RESN6WD2XfcLEk
Cm0d20b5gMVDQSaGivHUzTWS2bkXS3JnGGSYHkIQnRmp2tegmkdpDSNKjZXFfvSdXeDP/DdY1ztb
Ks9lwtUl0us/ITnTPAG+BqCrPTRq73MXE+W+hey1yYTM10IDKGRrJjbattoGrV6dcqQOnubPbB+r
OeX6oaP2PDWR9s12/fpIt9pcEaQCZRkXFUbFrt8GVixuRQHDDnnRgRQHd8243rUEmQNVmDEKZzDo
J+6qN8DHmMTdKkMHC0HLqrVb0GCMiqC6jquwGI0TOM3BqwuvsWrxQXrbRVPqfR/o9lNAMshe6SlK
DYIAsShaf+akP7NoTtTnnqkHsCj3KIacDAot+NalOTAZEWxj2lfnMFJmBh08ljFKdiIZ2yecHPEG
qQmZdvJ72EBmULH9xYZXAY8A7ajuqtauj1qiGedlU7SVcZa8x8ehs1gRdrRn/h9zZ7YcN5Jl2y9C
GmZ3vAIxDwyOosgXGEVJmOfBAXz9XWBmVVZd626zemnrsixYMEhJwQgA7uecvdfGZIuzOgRGMU9I
lTzn4EXpzRDa9DyinoSYKYxNk2wSCc6VRbkmeVykBYjhzUTX+Riytgclpo/nzvK+ZfwWF68OmIU2
j6OdWwikVYbYOXuRUXSfm1N/KtWlx02KoS/cg0J6YUDk7JLIwUlvxZth9pJjmRpHVOHmc+PtMuzx
JJ+TPokjEEQc/cK9S3winRPnzmpT7dRk8KQ1IyJZRfRb0ZUFHDLoLUkDHcpyWLOGvqYJaOC7cw1G
RoZ8TcBBIzzR42cCxOgZCxCMS/RzauyzVZbA40ZJkZZZ6lK2ZGR1ccU+0Q5L+t3zL7hFcJ32C5ZL
kAprr7MaBnWwLKwW/H9OhpEwPIJIFyeNryH2vw2XEjBAAAGU1KAT8yF/SYnX8we3Li5fX0bxsOas
muLYw486FrFJFlyEhEKJPDpNqhu/YUoAB6KceoczkGt3HJtvFhj2mOyVs8rMB9z0yYNUq0iqzcuP
fITHuWhjfV9Nxnhd0FoFX98Y7OaxBfW/hA7C9jK7tJZKAtTkKh7sZ9POX90mju4E2DRUzySpGhiO
T5ISUEa1cZtn8wZc3Lm1RAYtCbMF0VY5CcuI6gcCbYEgrM37vrlAMJUbIUqMLyUSaN1jxfII/Jua
bIEBY5ar7lt5qHbT12ruJm60sr2fO+NoltWMkzXS/c6KNSYYRLlyc/aCmTWY/NmUhNrYsU9dhbZv
kv1xsar2zpTGgxciohbhoe3M6m4kj3JqCabO0CjfWdpCi0Sfw203y2fifu0nsJtwwftS35R4ln02
GcOVBcUKSEwx/Ekgrqa7QV80Q7Wr6Sq5ZAVEAKSG32ShXZnbcYGu/sshrtjf9KV9XsrskCmV3MqU
PPEGHxelK2z4GcFJV+vFC/849lUpul2vl4YPKHZ5T2Zn9MuUZF9+GZgUiGsDs4kk+Zfzr3LtWOlF
jfbBng4yctRdqg/qjnxm4soyss+Nl9pxxhed8uaFuWNBYK7CfuE3o5bdWyNBcGFgFRVFQuncGbnb
+osXW4Q+hfXhPxcV/NdKgH8VAvz3uoP/g3oBaRmO64r/STFwrdaZW/evkoF//ql/iAYY/5uC2sJy
/pIG/C0a8P5wDE+aUrCoMP83vL9FA94fmN09hJa2IU0DUcjfogH5h4V60/B0fR3yS0/+J6IBS181
Af+mGQD9qgvTNkzLs03wMv+uGcDykEa61N2DYsuzdYnzowoyzbOVVM6mC/ONiOk1ONFAZrmlRgZO
TnPw2NglkzPsyql8dsTRTBXWhngoj7HbYoFMzbuoZFMgFbZvwGXVrmnN8UEnZQP1cvehjbnmV3bV
XxjZH3KjFQd+Y1gcoPOvKP0DclJ+pk3nbKPxZ1xBG6VaIei9wMe5uAk1fGyLQC3AAY0ajq2+2GyN
Mo1AeXBtkd3uBRvTwNPLCNSbhIadw1rQQfbyWo5umjwht+VFAXLaGmkG3t7do4fgYiRqMbyMec2V
GpJCBVzuYMV+4UGvSeb5bDUQw8sw/Z7KlQEc2j977u/72vtJQwWDJFX5Rsyvda4xeYU8rYzuLmxh
5dnYaU5lDK5VPCRNkb4CU6dh5S7nsFrpmV1bBHj4zFtkjOluaAgsd3XhC9jLz3jNkIAuA6nujbo5
YqiOFcnemz4fugvCN+kPg8HemxvVRp+c4tAbIxtE0U/XSGrvavDKBzuIUcxBaSf1zEEmcjRN8PTE
/9K3UgCqjIXkvyHENy1KwCrxQzMm+ZOI+ze3ttqd60GmDo2q344tMYpTLYdDtOiwWGSZX1zYjhlN
VvIRTg7TigtNO9+18+Im7pgSLHt3xl2v1x55cHZRoz+OXw1SCwCjykA5FfEcBnkcYRrRfkHocc4j
Dy4n8rm9UFjQgCvkgPrKnzrquQU/8n5IGAEpwD94t4SRE/E04ywzuo2RNBp1REF2NeiRc4bngxgJ
nc1X5ZJKQZLk1GPDWeuuDSc280691E9M/KAXLZG5smWyLexK3npU2CBXUs775BuA4+zdHbPnIa3r
PQaMnL51mF8T7EgLXeJdG9kOQ5riTTZ2d+saZiOZsMwtLHobnUE+b0QaLUd4A58T0tWU6+zKZOtg
1Vl2Xtb+tBZOwO0T19l2CBSpFoyHNB9z+oOoNsLGIG0e3+i+ricAJWl0k7UXsvkt+D0y1R9CXaE7
mPP4oesxUNVjerVn8dBj82J94x8Zhr1dSlK4m5jxv5PhL8dgRbfPnNbL/gHfQh5YlptsiUVkej1e
tRW/VfaqvJuHM4rDbddA+asszdtVYMKweg7bOgxnUj4neyuRPwWT1X7v6yE5ODSg+/bmuRC5pUSl
nKXhedYn5vL9Ql5eRoQ0Jd9da89Bb7rddW70n07ee0hMvIsxMgKgzxvdReE9qu6bkbbzvQEaKXCz
VtI/8Nsldl9yK/3ecQEeNdCo2WiRcgZvko6a8+j0CV5tSoaT6AQ5idReVp++iW6hVb/8sozqk3zW
rasTCiu81xZ7ku/K2GBvPU1HQuO22Y3snDUXHWRoPKQfSCka7JnQEW3dPuaucw09KLToxHyvcYs7
6oC3CTgHZ7Z9N+nZ85L2e/BMZhrYBlPU0M5x+nHGj4ORb9x03Gde8j4wtNj97y7G/7Zk/3ciwP+D
K7br2e7/tFyjd4+HD/771wX7zz/012pt6NYfLJEOYiXXYDxvo7D7S+Jn6N4fSAD+/h/f+kviZxl/
CImMT9rSo/vB6fzP1dp0/nB1aRggyxDee67u/SertcmM8/9brnVWa3xjukPkpefptv3vy3XlRhju
uVGfWO4Y8g3hsF36btqS+RqMmtHcj3reP+o6t8SkCsmckINP8mPxVDdT8USZ+azlJLfRZM9xwQW0
HBDVTOpb29XmsgXuMW+NJP8ciVlCOSFOspD5ofJ0sBRW22I4mqw9DQCMmN3VA5y8jzyqzZBt7QlK
MNIzvnmIUWimpTUd3bw7tpZDDrA3b814YKpuFFRsRBfZtYWLo73lidahp2qlz0yY8obL4ZoLgEJl
sQ9BKL8uqWgvaoBubPfxu5dFyzXlSr6No0/P4qomTPh2x/2/FRbzraRuoBmSn6RF75R61d6xaGYM
wJj0MjQ20oB3ETbhcCsS+4PZxV6ZKePpopArPyPakwE2+UJk4fcpRgIB416rsoVrNiL0eBktRj85
SvA8+2XRZgAC3n7XDF+mkhpDRYihPBNOh75s+kaOJwDaECxr/ZybBBrqacLYElbQiUoGnM+wtD6J
hOYGWM3ZsMJvk9WzY7eLyceHwc+vq9SU9sQmdvc5gFtUjAk56+hCThSwy64UlvbsxNp9Hi1ApDoK
mEXz9mHZ7nLhMH9KoKmGvX4WdsB2KuFe6BLFJUMyX+HKOXgVgzKCXtqp/FkrRuOaDxg0EGdt+w45
wZDSwqfaGU5Eb6AgUSOQw7m9ONF57Nm3edVJS+33pXe6b0nU8RkWY+6Xbs7sFlvtTh+It+iEIs6D
dLKTGUbgtDVE913V/R4dMGegOQi1sAX09PaQWc9t2VofRjszvkuRf7oGb26vESKbP3cJfpWoGX7Z
76wmVVCZOAMngOYHEgzYdHbdt1HXogPdsnBXCxRsaW0U11ASqG5WNoKMsQjWVxTMidZ/eH11TEMK
7Ipp8MEzsdCHxVSh3TPcF6+MvuvpUP0s6QMMqtcfo9bdcX+pAz3RmsBr0kdSfocHbCI1yopm0+rT
uQFX4pjpVdeUcYyw3T3WYigPtWV5e3wMEGbahF65hRRtECe9CeHUFFpMK34qsHz32bcK9drX81WR
txu4XDW0nuE3jRkub2OC1s4ceJeIqNiQr6KTqKJyEpe66rm3Rovm7nLyZqwgBlqhuchoZBsvDk5N
DPn1wV4w382ieU6XVd9SjQgCp3Y8jeUofeIT/HpwnEcr53pVHhh6W+bAn2o3aE0rORB54m5w1sX7
LkvUjmlVDHmMFKJKNhMpqLN5pGVsvFiJcbUkUBXH8B2cFcx9HkI96w5zwpW36pOMoigDoyXYyShM
ELTCa4II11iwGDpDw6gNVIbdlIX+heA+uhdmjSm3hahF9MZ2UBajxqujKm6CZZ4dyFI9wA7+wa2n
DMSElmaiYTYhakxAPwfdIO7aaDb9SoXiNsYTOyEkUTHe/oPpVuFKViCZY6ThbDfOpWBKqmkdhMQu
o1TXhlNIDaInakFRAvS7Qyq7TVTfbZCoBlKEAKfozmyZm+wmD+mUBgVpP8fAz/swgeHDlsIL863d
ER6Vh92nXR2yNO0/QnbdVap9Mg8LXKW5PoT58sRwzNw6lr1clGonHHiMtMjd3XSTLG90/irHVexK
o3rLUvTdJj5obxfylRkGWiC0AplxqoA84W/kvNWyJiis/kWzh3RfLYS62c2bR+RfMNcMCGCi3mNs
ejfrPA+MxnXv9AoNUpocQ69wnvTYMSmvYglaeXKvo9FcIV1PGGzK8AND8uq3gxHZ2e2uy/uHpXLm
HZ8g12ucIPFrmYI2TdEzP4/ACdncrgQ7dlFZyZtd6e3Wg9J45oYh7mBuG0GTjQrmy6Jo994QxOa/
U6U+Ua+xQKFTWBG1d8CHxCFZE8e4Z7jbUbWLj7IyHEaQwbEoON/vdJg1F9GkW6uc5GkizY8gvIb0
srRgoEFV+PdTEUy4QNo0mWqwvFdNEdsNksXyDbJROzm7d+hY3DtkMzO9yoV6baME/e2k03/W4U/o
uRNMEEGs7nqwJyS0WMu8rdO/xTOhh+HUFvflLOYdaXEkODXDfIXfXzCQJ5AH9hydyhXoPZjUsWnz
aY9yeADyGB/EnKFtT3tk+kxIN6NCvCDg9BulZm8HPVxDu4dkYxVTvq2dqr456ABD596ZJdtYbZ6J
fGgPLqxsxKa0hWvp7Lz1vv9181fIYu+WqPJdIOw3J5T1duw0zrQlZQGpxRYB5xjE9WTfKyWRSoqw
uDBsuzaWM94zN8piyesTLEiSwBFukPzQ10HOqAR1Vb4VZkXwkzY793CMXN+ZOn1ng/rdwEu1gmbu
dyxv3Btu3gJkyY8dghUB17MhoXleI5QKDWGeG6F85LvZrXaKap865ExPxGKXseR8RYiZTXnny7E6
gysW9M8TbgCO9egiADupzCquSY6yEkwOIDbYvq6OvR9jfX5vtvQPwLox+12/+/WcXS3lbXJvJqY6
uCpttE1MV9y+DgVauL0lu9D/+jLF6nZLUbUrrWVIaJLbZ7mKGRfKU/KRFmAs8JFsN6s3WqFrJO7o
KNqXH30Xaqdeiwp045n0Y6Wid4QQ3yCPnvLEsCmTEu+JN/48h0YPgtTuT71jiJ2n1xU5RmH5xlD0
QPPZeBZc1Fea1WgiNCfd1tXUHS0Ql0EtI4WhVDQvDVekW1X1m+ECyTU53emFa+7Wy8zhALHuIoXm
PDVEGFzdkTYC6LLmzcrcMfCgxF8GMc+7OfTMbQlvr0S488Sc7aK1Dt2JBotAlmfNm2nJs8Zu+imy
jJkUv9bzY1bqe6UvPz10ToGs7foCdmF4kb3ahXHUvgF36PcVdPMdLeY1YLp2MA16N9kXR0Ikn7Im
ix977HB4KPFtD7OpfZ9bJ8cX1WdH0rPRYs6keGVKnhggSlFm3z029sfUdsONKF3zTe+j19LL8sd2
gg9P/OdrazrwgCjS2DXndNnHFdaRwfuuQVGsz2sDSWApSeO7wTBQEdRNsy0E97Kw6V706YRf7N0L
xZ4QoBjNTp5nCm9D8jtfE+fjmICSNi3uTM++RJN6VtVi7gTECW1KY7/RzY+2mHGS0OBOWNRAIEKf
KiXNhPRcZ1Xit3p0kX0Juxr3dwMFlClD/MJeaPZxq+Q+q9a7zghpLJfHuU1PkIHestG2d8MY3Tsk
YyzmmgVVw9Scwq0orAuY47DofmmFeM4WylXFZDuTgY6ib1MUHhdZjG6rrCGrYuhLmScAeibLBwgW
7vAPkfiy5W4H8Iuyu2kojceGrnb0w5Tli02bYuMyg11ivKnNogJBoFKqz4g6lPohsD26Eai4aaqP
YuAegrZ9KVjnHAZCgLbU1pzUS7i6Y3D4IkjJu3O71Qrtl8ht9NEoM7E5ZL47sh0W7aLfGhXkZlMy
Om1IvyBRAfEBuNTYl3X3YUr8A94QIGGd7hY22YAgpk8XVek606uD0C2/FU78LWudq4tDV3komgjs
culcjlFzDkV5LaS7a8i28UkS6nxSXS9MVX5onbzLrZfKnImB7hL+qGh+j1w9ZlHsIS0QlW5CsYMz
/Whk0IaoCW6OhoGW2a6bViNOBD7uHp3MWP9kop4T07IlfeOVtAHkzTBf4KUVmxkEDqLoNGg7kiEq
XTvUaOE2nSyRfzdb+lLeRnXoOWmHnkci6001vC8zkBWHO7zp8YUaG5/l+LnvK+fgOB0JONlwCX+C
r5UPtLpCt38exq0LuevRolhSmabv+oIA2vJJpfjOe4pb/NfC80sDGqcUsHhnwZQIq6Zi/+j4Hn50
v8yQd47dK3DdGaYFyFuhET7UhuhKVwISJ43sxqsomp3G4rYbWceaIXy3O424ymhkSm0Ye2lNyNt1
77GL9WPqDPmh9YYXArq4qkxyYms3/2UX0bMkNcB3h4ggtXQiqDiqbjoyFF/0C6fAq5GmbiCZMftx
y/6MFOw7krudYV6O7dzvuS1cauRQbQuEeCzjVx1OF1UX5SQ5cn5PVLkPIn4MygICxxinb6MXl4Fb
lFHQ9NG7HNTDCI3L8vp7lw99yTG3ZxA2WSLR4spfEX0qvzfLXTFYiNuq6mmmgdXNLvPLbpvCYjmM
gvkpGIqAXm3yno4a2RdooQLgl45Pf23XH+aKmmWcDrDr9iZsntmN7sZBXNKWQLM5G5lJa2cDFVha
k4Fl1K9jNCAb0NV3XRFR0Xw2Ijtj4gALFQ77qrLB7EIlbPOhQolmYuSm/ukMghRVhiB+cnocO96x
AKEXQCdotCPti725sJPNIz33i6F+GFj121IvN4yefJgjBi17xx97cJBTQoZ4b1MdT734VRFa4tel
m27jYXjoERM6XoQ+bNnnhjVs6gURjUNOyZ7sj6eV80qZrhWMDYtdgWyGJIU8GG0CCOBuqsjaZ6Oz
g4b/y26mtyrNX/oi+xwS862XXGwEorzEHWkSdE3f7ch598xqDlIyWFQO8Al3BTtIJz982i0K/ZRc
sLw27+GRoR6YMeUy/wxa5zJQf/geJuid3sKLKqs3zyoOma7gXxD8AY8+jPJnXMTv84fegqhfobQu
8Bac/MLujsoVYuNVXetHSR/Eurya4Hs3GubhoEy2eBOuVuE2O+UGVjWzq5OvRmR+VvPwvCw9+lAn
/4bw/pmy9TEif6TdxCRunVTXfp91cbc0+ZueQxF01s54BVIDM+ALIUx4Wew966S9d4x1Gt0+A30V
e2dWZzuxtvTCp70HpFiztE8CtaeNxZLD9QmE0VFIH0aLy6WtlLFVdW9vUK76QqrTSDd7F4d9TzoA
OC1Hzw+JBFtmT+Z9n9TbtnE/QGgQ+Nb8hv94JzsBVIqUq9E7GkPIKdUwpwcBWdN3KvwafRLxN0db
RPCVXXuj4tTXdeA5Gs45ozeZXnYjvEZzZ+FCpL8hCHQurF+mt1wQRQdsh5Fvcy0VY+GvvZNkjr57
OTrH1Ii5DRUhuX+KSStIqf3IikbBQRW6SkRDy/5EHvYzc+2fs5iOFI0H5eoktb6qyZG+SE3a4vk3
gyzKbbe6fhLuRpEylk1B9bhx+3mTjy75pF3x2rc91jMPnNcUDXRt8/y7Vq4vuESaPBUbY/FepnBl
LsZLj34GSKXNW9BBwBFCXlp7TTHdJ/isQKiiHo1sUgn12uDeOxp+k6Uf7CoPNqovROmtIthq2OLp
OlEBMrLRoNXhAcB7QLSmk2obo5/vTWAnUJnU+5JVz4m1X36kSxkf8jh2fZMAZm65vT+APV1K7oNi
Tre2zkdSGurqmC3qIKQskCdfQZDcDbr7VuX6RoTm7wxDsz/PgwiwzDCbkBvDHb0PxI7TuSLUaafm
rjx7TfzSmwzaUJ9B8f3UTVTx2cL2DB6hBfUp9saPIp9fJ5URYR2zbEjMVxU6QEk8xAbbBEN82xTQ
XPgo7G+qMR5dW0OKIeKDY1AdgbYI0RUgmaDjT7hUyHNOB9WvAoUe4C34Bid2x84HeVQ/3gnIgyHR
cX3LbaTPmpexfYoXg3WuQQQ86h9lOwMQBhLuWstt6hFm6HEoA/zI1cXBfNCRkkI/HutuonFbi7xv
S5zXO9KRKWE8MexaLftc7Sy1Bs64ACQB28u7LIbckX36bM85Wj3+wjDVHyD1FoGVWFiRPMIYTHYz
NtMbJCPmtHyvpxiLomnmNERjRoYZtwcrPk+GRTr4uMHyyYxv1IiSjD6aHCmw3sgfiwGXIOrCh7HR
dt3gXMdpnE/VOkYRjZdsYkZO75TIpC5hehbYi7SE9sts9q9ugSZIIIgOSODKA9uGnVDoxc7p8DV0
LrPZrFMbbWJAouNMS9CsBjPsGd9UtFctgz1YW7CFrYFVDWuN29rvVefIDTPvnG0Jc5TURfyIWKSb
rqwX6Ha13wPf5HOmPeJFaB7GiFBQO4ZsHNY7o0RHIyvtNC+8Cx452Jc5YSeaEzZaenDb7JJUvRmz
CtxdQFMGpQYkl12juRnPS4abrM+oHbN3mGLEPxXh3tIoom2K3scq2xN7OCXm4oehyNho3Rd995NK
okJHpU87avFv3mQyS7Mh6VItdD5ty/1gxmusXd0fyE6aF0fumRSMQRbyW7bj76WNXwsL/J01InRJ
ec0mY7i99uU+zrn7z2hGdcRhoDINZC3eWy9ayOrj9LuXGHvQd0RI7OmeocWJ13A4GcfPbm8dJnpO
1AQ0Jw2LXzzmj7PQUiUz3/XLFhfzEg+XvjwaMZzfDHEfaV50wmpkpy5NT3MYaV5UM5eUak5pZ7/l
RbEqitqrbedHQ625T8RTE0aEy54unzFrW8c0XDyMYAp7l90edLiIUNn90mLKStHcS7LL6EOxZvdE
5QxtX/K+vQJEmDa6kr6DH+Ug1aJjikAw2zTD0cn68MGM2nprINpnq22eK4+kt9KIiToEBptgtPXj
1c6R8sZUSx1fOhSzKGoRTMUZSyWn0LLKfWq9dHwStrYeKhzEtF62C/MJcqz+szJ1TPBY/LB20+GI
C947jEz4aSUxKIg9yUlNp7PeiXHDCAKpt8bu7QyE7HdG04oW3NycWrv+6/D1pVu3dU4n61EOpjpq
o0VasTPa9enPhwWDeZDu1aPQxiz3VYnOFAkEcUQAngDqEM4wBTPo9ZOedJdJczSYkiYuwvWpr0O+
fjnaJP4OdgwYT5ao6/5xiEk0P6XrIQnn5VBSQg5aU57GeSlPfz7qkn/9siqQdVqaWbMCTsWp5gpd
J5Q81B2nOM3rgYAapt8K7RxKdehi6wGx31+Pvr6URNqehvCzd5byqFWsN2RCMev8evh1cKdS7Qy7
AqZcMzOWVnlKWdx8WkFNYNYaFon10DNq+PNRIT0CvL6elGXT5Xx0fB/7dsMLIrp7vegYGivmz9Nf
B9tOKKqBChDIvp1b89PL8YgIXiFlBhlNXkfUMBsOPSAesOVFuAwX8ny6pHG50PaswsrvaC+HaiQA
zbUpxNSitl9vx9cv/PWIrQ6/OgMj7Lsbzx0g0UQ0zdJTFmL9ydgAumRCIFPw1Wi/tF2/z2hR+O7M
pMSq6uOAp+mE9NA+QFPY0INJzkrjXdeTNgbW8I8P6uvT+jp06ycY9laxJQXLuRAcRq0xOdne5XK8
aXjcb/hVI6A6YxQsseleZTywuWzb8imL1JVmanMzytg4GQACr18H9zyIcr4Wk23tupErul+MBbeg
6W0NVZvnos1/aFNSH/CNUNeuh2Y9xGzUUa/QPKuMwt4mjqSqWb/BwFy7hhTRuzaE1pp0CY14hxvV
7FTW9WmSMzN7l3IiW/gnF6IbuL07+dXEPHSyG2vTh4Qd5ORsMjUp8quCUXTQIhx/5ZyILekK4Q2J
q6K52TARAqZ7aZPxCkPuRY1WvpkF3rUJsU7hVNG9sJbongRT5IpkZtSyTSBJefZdo9L2zF4lZ9Fk
HlKtP0vIt3YzXE9DiDhDnkjludK6JxIjjUPE7OLydSCiQO6ZC70gdUWRGNfU1jbtwVUvsUQJPhAM
981lNiYkTqk+DqeSDUINDf9pKud2l9FwZFcqo30GZFyD/rLP0vna6Jp7giUuTljPO8BUJAGUvl6l
/3z89RNfB5uFBhVQPftWa6pzqpr8TA4uu3qv9BH4OLE1niCqa38ezD+fpx+wpXVGb3b9jogs7aSF
Guuph0gCtSigJzoCmdA2BFjlUI1Bseg9GfFkKSV3Gr0xJKJuuFuGDpOGU+nk6/UGkUi9u1y+DqVe
nYkZTpg4zQNztjjTL7atlgsLdXlQdbypaDePWblcQDDN2M7c34zC1MaxyXySXUeS45Cjg0L3QlRK
GslLTPwLoXENsXMC+nm7Hr4efR00c0zPtL2pp1sQVesBur6+ocuC4LoJ/RhzGzmj4XnxkPd2JA/c
dQai86l2fk49DUW2xvi0y/oHWE8B1VGJO238IVGb3ukTrm5Nn9VGDtTcqTEyvorS/M1sO4dZGnWm
ViJX0zOBajIpDrMMt/yl8cVgC19Npn4TaptwzZ0IVbnXzFa/xRYHUUg6cCTEvvYA+ci3w0KQ/gLA
AbldJ8BSz/fVXPabEX7OBVMCLg7CCJ6LuY8Pups5lxzO1UVsDbzqzUZvMnFkN7PrtCE+9Qg7Byc9
t9UcH1Esb8WUp5dBG0iFmGY2U1IWNAE6JObHzl0BlyUt5gT83XGhMmQQ3bs3wZBmJ9H4XweGaYdW
1fapbZR7UmzZtkueIpnHQ704xkz1bfXHjuEvHNp26xJNT6NMRX7PzMiPRJPdL5FBAk0JCGt0xHns
aNqnch5v2K7kvowK6+SOlYYXlR2dNk+fFfRQoN3WQ680PUgwpbJZxejNiPeNaueH2TEcFnUSbRzl
RgG4GSJOiKUyjZy+FGu8qIhex74SbvuyJWi2s+nUhYn+DP+DSYvY9p0WnWQWFq8NaSJA5JedlqcV
p41BVhDbyRSTQJ7m8KwVErMJEm9lPFMZD3sttdhIqRnNcet4lBFOvMO1YUPwIBqhSKIfcxrO9zJ9
k7ET3XVRnd5CnP++nNJhgz3jJSsuuR2/ZwqJQyzu8MbRxXSzl0JPXod40LEPDOFmcEnHs9uVoIBw
w28mLzqALgFzZNIcKIW3BcbCvMIUglYITnkSjHECW9yFQ1jopBuvE2nuzkIRGtpVGhIMHbDGqJek
zI4/ZuJF4Ncz0O07/Ri1KCLg5gMaZQ7p4TPWHARnozNvG62yfVj+7d4qtBvUZI+zIDpA3BC+NEnu
XarhOEgSAOLoHDFbM4oFlbE1dVtbeJ/D0M6fSTgd6WFhjg+NPS5z/Tg6cXUkrfuoSVp5kCIbRHaN
ccLUREkWMzJHFbKoUyk9bLJGpd5JnguYnu5d1GAv68hvEcLYk7dkbEZvqV6YtbfH3oQ/UYc2qoki
e3QzjWAJwmIqicMPvPTktwOdm26ZyiuJkAZpuPKzHTP7GmuCbsJwHJmIMA4D5kzTdOulq0ItJK3U
qsqbu7A223FTH0r2PLev574OZWUGaZScvUKKfekSnulErE8EIgq/8lpg4G0mggVjh1MMRwwALqrH
5oOJzrixQu2wlOQLxhMrSibwU+MX70unCjxJox6FwmMp7/l4RyYs9XTthTddvx7xq03XFuV9Y97K
AR8uVlk7qEPD3oTtQFrgpD0RG40gpoh0EOIwLGcnREOwHr4e0X37ZaPe3QnOoBATrZ67l8HJsH4u
9pE2IEOysQ8deuclbTj830tInIiDaDIwsWX6mCAA2jF89jXPW+5dvXjm3G3gLB4AyxBmMPK34hAn
IS1OHjNs4PvWK90z1XBPTiFjAKvH7KuqI3HBG+KKcfrgWWqRO1yHNuuvS8faNNS1sy/a6KOOx+g6
p0B6KZdImWC5INE3hoXxdayLD6W3xh2EQYSWFd13e0xwBVHtmlW97fXGfKy6+WHFYR8axt3olLCJ
seurevtWhC2D96q/mZ51rXATjyPtkSjX0DrJZDMperoenjpRVvHZWw911fvEDIZb2BSIEgv9c0w3
Q4ILIKUADm2rYlWW5NwD6dur7MHFjqPHpCyNEjlQNie+bfWU40z5tmXClLKMQOwLjw2kySRN8j5h
+9tMkHAbM5ufPSQIfh6Xh2Wxhqvss/zi0S2iY4MiQVu09JzZ1MOWYbxVEO/Xdhk5RlGZAsivkM4O
hWT6AdfGHehU0PTZa55AZzPa2TojAxw4xb8FW6uTjC6RLH6jBiC7Zf0chtrur/rA9robnY3p0uEc
Rv2nJ7QfdQEz5v+xdx5LcmtZlv2VtpojDVoMqgeuZYR7aHICC4oHLe+FuPj6XnC+TAaZWfm6rEdt
VgPSPMIFPOCOK87Ze21VlQejsJJV0LovVUgoyMTKIAjJhuOKKWhkDun2f7SI5cws/CvaoGuitIfL
+F/ABhfv6fv/Wr7nyR8Y1ZNfFInm7al/VyQa5t88hy21p+s2Cn3H+alINDzEilz4zLkGkkD3J3TQ
4kmGS7KSZ/q66VmzTPBP6KDp/W12IwS6EXj0wgP9vwcdxIjw0T4AUtHm1W0O4gUMXO5vyMEMx6ln
dbV1rkvUPRpkDGMojH0Om3phmO+D8sQ5YuFITdHatwZFdN0Zo004ThgAza47e3tFhC8oOJ+MMbtc
9Un1ktJ2e/hwdv+kJf5CR9T/6Y26jmPxDj2XtQHIxV+Fkxb7Ns/OAIwDaexw+hGV1TotjvuWPDor
Adpkjy1lGLLOTz01si3q7n//Fux/eguYOQjCxrnhEnTLCvfXt0AKCOvOSuZnh+3WqXSGJ42J97kF
d+Fpln5HIoVGiIDoV7aWpTgAuzmwxb+CznjJMpQM/hx7JTRt1ViMQaOyMPZqpG40rn2vsB37XZwS
fmNvNd3GKJHaPfVmHcX5+FTX1XTxJ+pdrZ5PO6MO2y3i9YtrmunR6br4bnB96o5he8XR/thENEIc
ea5MbzyaxvD270/FP31rYP8Zjo7DxrAcvjjIdj+CKlVvCMZLD30GVftNTzTS2k6Vvkql+1034nQb
pAXEtVU/seb594eeXTW/fmNtdLNcS5hefNOydHS8H49Nr4B+9tTYYN+SdN1UcgWRbLhObbFOzd46
JhNYNFpJFOVht6RtZG4LabxT+YrZY+Xr2Iu7WYoCzqDX0w3FDXO7m/yq/qs3+k9fF4rdnsF3RTfs
+e3+5szBnZRLKrbeiZj7rdlF8bYaR0q2KgOP3cw1OMySSws58MbItKfJJz37L84Vg8uv58rhyNiQ
HJCiwDDt+Vx+AIrGCJ2I6R3HEyNiwrpNu4oyR0Cvae9T0MtTHRRP4ZQzn5jZSjP1fO9FurGTOIpe
QovecdvfN3437v7qfc1/+wfXku45tocu0PKZ5nVslL9dzdM4IQtya3jXSccOSvXJEYJpsTY1+CBe
Q3yPkXYGAfDQjmPd3Wc6yYN1V381Qgc/OKV/ogh0tLmOXKW40Ys+verUUzNr0o4B0V9rB4L5wvDc
/hgVnlz0+D7ZdlXDsaEHMMl42Kdt/D6gFNvkr4XT0OGlJ5mWLHvsOsy/KdwRG8x/oE/b+BCTGJxD
1vGxJ2w73Vm07P6pI5mPPR/quU5okZGFtOxsq7x6tQFwzqrjTfBVJbZ4E/DLsFGrp9TRtLXR+iG7
uuKhJ/zz3Qd5GlCsXvmqKHbEoWv3qnwf7M4gHFIzl8ncGbVbFrFVNmsXROYcc4t1R9FH9UEFylrb
FjF3TWkitAll8wC3st7XwnmLGcVPkxa5i26k2ZBSGN6IochXWmMmJxX1uBZxiOjRkWglaKAMX4sy
nlC2KZR9Yxc0C8tzFdaUEERO1ID8HjP/EOFDxspFRyy3nJFdKdGAATWjlJX5JslEho3Ksxe9a3/v
0FBudRAdC69XZGb37syKjj47el/eBZH6ih5iODpYewqLpU/fll+d2OHT0lwIWwFA5zgeda7fpt9i
qDaWY0An1Ug6YHU9js7apTE21IhqAOMR/RWIL11GMhgVquzsj4Q8pIN9dPUquJuk3Ex2PfFdofFe
Wd0z+CF9w1baOoHCatcNzljbrF/8OLw0rYJakTI0I+zstoXIvs17eeyiVrkd4irel273WIbMi3xQ
xr4Nh/K+tOu3ccrpULnZtZX5X1zM80rht2vGgUNsmXAAPdOy3d8GPr5xdTFEXXviIJJipNoERU3M
mA0VAEFCaLPcpu91ngpsdWOnaBmm9J4zuxkeMoM2fewWnzwokitTja8hjCW81FaFxcnXdxALzNXC
bWGfO34arYLelJQW6dLiHNQv2ailtIgTC7yliLEYJN7KISjGIhTxOA3zBx8mckeJLlu0yCbvc867
wddsUQYEwZKtfCW4pSDrZx0BNttSV6B7ChZ0CTkjXBkK/0+bx8Mh1a0IbVd7sgSIPTduXqY521Kk
5l+cTn92WvwyBPkMO7g3ISC6JhKi3+YwvAeDj8fWOFHBRcWhAgnDr+cyHQJ06NI9aympYSH8VFm8
luDHryW2YgjCwTGDjXC03iqzCi49lkaPol3Wq1dmlvmUeMN9M8E9N2L3MWoNqCeA0XCUOVcMeA2d
LdhtXa2+0FVI9zVg+gX8+gyVWolVA5/W0aOAkljKfVTeOuzObev71wR+CYJOc5NbclvPJv8ozYpV
blHZhYYxXmKCZjjXct+b+YqwDGclo3paulXc3knM6LFpPVKOfGlwIp5JhmvPBhxjFGC9+JIEex+y
ymdbwq6vuleKRPVrWGc038nCpSeYep99X4xw1EgPs5Phc9MmqyJRn4BneEARVLpAT1auusbehyZK
FPJDSxaQgO9Hn5zNSRNf9XnQrXok3bWnPaZtn+7/YlqxZ3/Pbx+qbQAiNn0nmBdqv9trDJ8mTTsH
HBvW2h2KmZBI9+Dnf9DbKC/8/NmbGym3H/OiCvAg/uPh4dxxiebey1/crawR1tNvD7/9+PsTPxzi
w83bMX4+/vakD2/zwyNvd/2rh/+r393+MlW2mGt0XTyE5IYspUuIEAFmYjO8D8nYPlZdtiBhwzhC
DCKTjDqTOabPDb0B5BLDdEbCla/7qnAZZaLxYhJcmKNCXZiulRwypI3rwZPlxZoefN8eFrqlD8/a
EB/8hiqBSXFgyTTpX+ijqsDuzjrje1RpW0dDqOmqjmsej/Q96cjQxoFCLhn/GrqWXQSPB4gI0dHm
Sos8VJFGac6RIw4KiQRhg0wLMNLhm8yHfGdn1qKtk+RM4AzGXqvCIQ/+sqT1gYiw/e6nOqVgpxkE
gUeYSnPKkQaxlWPbeHDt6lPKch24JUtq2TLsQdzLsB0M8V4SiaoXkfWY51ALEyIcVhBh6uuQRNEy
okbB2VPRRRGPngZMK9R14TZ3mrViwiVW0g3zazaoVQ/s9i4sEmIfW+0EOkO/C0FZ0Kg098xS7zgI
ikLt8Lak5Cxx9dcDMQ2lVV8L0pK2iLKROzRmQ3J8iEGAOL21R0V5TZ35M2tdczVqhbnW9Ax97lA8
0nOm05V116wi+DJo6d8DqPTwFQE4DFhKJGwkHgX0sW5wt8lAOFVh9OSapCO50E61L5AyVrqpHwlE
zPduQoxPxL5HBeFzaz9nTiA3A3WSVRlZdHWIZ18MCXVCv8EChPS+Dav3uvKzs5oRYCo8OLnzFhU1
fl5RPAdJ57xG5fToFPYL0aQJZgc7PsoKX4OneTqQKGb6CAfQsstCENwp3ZGIYKytYn+xtlvnveq9
YBvPIsPAiCElBuLenMSpzigrDZS0/bI6TD0ld5taKQ3sSNuwsCVnLRkZlsMo2FMFOwhD67co1+Wh
0GssZpN9yn0zW7KVeZXAhmk1RJfAtLJTXOuLcRgPbSWCnUjGallq0rzU2lOu0JiO3RfPREOkTQ8B
3PYHK3T6NU0LDL0aEqcUUyLS7ijgxBA10rcOYiJdfLNhiQDy9kaAcmC3u9a5l1bzbkxJvpVBgavN
I+qvKKRcKoOieQ4VcDH1sX629e4Py2y5LmQ2XoQlUNKMOV44LUYjELNaYstu4YUxx11vY1TvpSJj
BTLxge91vUt9spsjFxVTIakaMpKe6gQpj8e1S9BrPi/eEP8YWkp8np3taEazoLOqgi0qOfJsvr/l
5kw48uL7VEtmbTqdwxClP8oGS/8cufHXMQRvi4fJORZxdZeSMZeVA9ojhKtL9T1uJ3Emu6nDzGWu
CJ9uthWuu4WZEYCZdWADbYfrfgwMa5N1El2gCZ9c4HC6RhoE6D5KtqGDG4SVhIeWs/aQyHhUh6mX
9qG7av1IXistHxi5vphOHiI+CpfIXqZ1GCVrWUGCNCOnO2IdWAROi9LaLVAfR6wb69YhL2aY0ao1
PFDr6FvtcEFLCxawcoI9F2e/1gsKwEmfn3OASksXs/miC3T6MMOwS8KU+VjOHLqCMmCbbwvEvojI
XXAt6bQZlUf/O5fk1BXIbLXuGZljhQIst9FCePRBSWJcpQ3CIR8rxDa3+eAJsIpObPtXGIv2udFn
r4SFxivLooHUm0tk2tFMjn3Fclc8VDn7mQh8p9b5JhWaYFnUo/cQpFqzqAv3IBBDL6wSnqmUvn1n
CSvYq1GRpAZ6uDaSbAf+cO6y64itxpTVQ2J8SixgXg6R84pkCmT/UV41lzi/R1aV3eGDo3jN4jLl
m1A4jDsMbAFLH/gsNpzcExuZk42Fc4FucNgVrXk2naJ9SC18ORrtXX+OykZgiqGh1o6OnaKE0BCz
Sf1bGuVwVSaZkIO1xi7mHstsmCETlXmt64giNinXUWCprZ0Zzh6JLxLnwH+APyQOyRiV15AdZZon
8qQCPJa0Ks9cKeFZ9uYb1yrkoyQAPYhN1J85ZFPRPY/A+aIBobVBfvnC01N1950rS1z9bEQ/m4Wv
xpjBhcuAY9ciI5SncgBJjv6mn5qNYdr9xqHxvTVjnPLALPb9aLQnJEr+pkqHCyno0DfCyXtqA5u+
CWIugsd6rPKZV1p3gMSs0kDRjqjg7I5qFdhJc+rCwb2rWJmjPn2ZuR8rv3X1a6uh3Wer9Vlrqj8K
SdBuIUbkuT3hDKskC4Oly5Ulhsm9Gry5JXW0/EAaENCHyMaIy9y5aJRZ7Wls+4BtHAmMvKG90wb9
PqzKXSHs+qHvhLalqU/mAQXvkjbIXQnHS2lhfzQQgrGFiJ45YnoqpEuogmb1iLmUtwxyDYq740Lr
1fvhGIAfXQRDKb+BHVvyXSCnx3Imwk0xdSIJ8mgl6g0aBeRFUd1Bp+szzH+IlZefKmXc1WWi1kEU
JEvZj2RWB09BR0pz0HefrKa5NMK+Vp72PSrXmg2muBD+IVHZsyricQH367WO1RuW4cexGF/TwXgk
NAFZJ6D7AGF2nIWPpQkfIQy5JodXN8lWZuZvfJVYZHCWq8HOYX3rdbPI3ThZVSgwlpphPLZ2yMYv
nZAJiPdwxDvRp6Rh6P5GhCgP267dydajM5C172HLSdSKiYIQcRJ9u6dGcmA189S37bdSPVbEGbgN
+tiqx1LmfE3xTIAIutii2weQNpuRYWYavtM+QWYR6jvpy4MbxVzkhXVOqpoLsA+ypSumihSWCuEl
HkXxbKfZNdRS89Mk2cPYmvc2xLW16mgBngeNnk/dfWFX6TTqrRujA7ud0UPZLDo6ywFW1kUyei95
6yUIjRGK2mleH9hPnnS7Jo2y5fpvequFDyuILyECa8EWaxNr/QMUFKZ23dXXWCY+haBKSqVdO9lj
7EZpzytpTNd5jGi06jf09o6qBc6His88YIV4T1C9Ugo6UhJ68nrq1EJHADe1L20IflmScMVH0qzB
P6K5VapZ+J3+CCKljJ/CsVtornmxIoemLmkPnkiewMyyDbMG3OqBBfkkvoOE/wfF8Ve3MzCAyIEO
JB6jqDYYILvihdrPhkoR+aOo7jpEfmjlcMcAYEPd3wQ9qvrWLJdpAOpc4Svo3LMI03uRt9duJK+n
Tq6yXxtx8eiKocGZ173VQXpHct7CGpH6JE/mhMxEo6U0YZCEorqsRLJrVfQ9zyR+wzp7mXwtgdtM
w4el0SKZg+NYCSF1ehEim+mnB4pTNFF1Ac2TaNWcD2wkNXMViOHZ0nC/J8ZT2psBkXbUeEbDf67N
kNVM8iLC8CJUgvm5xerviW0kgvNg4mLwS3iv0bc6MBPoKF6C8duF7ktaQQH3L8nlt3Do9qlR2Jh7
w3bRmaBpgyr/CqhFlr2idT5+d5tc33r+HqQQG223V1xu9bvN1L6zomSfdQWnpOnOiU5y/YTKs+Zl
0EpNXyLqb5iodcA05AQtbjdv/7nSn9Ugg0fcx3zTnv+73ePAW9tSTitkdj+JUW8WtwcEeRr++djb
z7WRG8fbrfYft8JyUoep+FbG3thsbnf+9tgf99ye4ZOgHY6Fvm80TX189I+Ddn0ZsDiZX5u/5iWv
Zbi5Pe/Di9/u/fHGwD8g80mL/e2AOGLY0SjTXiF2+fvbvj36w8v+eGJqScA/dZL+OA8/3y8V+r//
7T8O+fMvDuK03RDI+fXnrz78Yb+fKUdX/s62p61++wx+PmdM3QS5oxLYTav2WEzitUbStaMDg2Mb
N3I09E+kdgNrFhVLWCGDB2ybOIW75pIWNSknIACuFahFuE7I1eGsawt/gvXrqdFZ4wmqt7nb022v
vU8RgY1nRqoQ11jxFXlbcGrN+DgzcO7hMnxO5CjXjNIPgrXBnY+NMEjseksay3fTD+sjaxrjGKnk
acD3lHjile5RyOarWDcDhd9oNrD6uaCj4GbJ51YkbIyEEx2QUy8L9KJn9BxQJocdOR7+U4HXTo8L
CSwVZ7yYBI4rW0+2kWmkayFoAWWzqNnVkh0VVPVkYUXuA14cJ/tyJutpZkAwRHrsbYCKDSb0GM7M
i8ooxWmT8Tw6qmZVRNYUldKDHTIRGw3TIB1D7AyphQuPIHusK666a4oW5lAGJ5XkngQiOuIDLynu
x0o/SQQjUDkpE5LdomHJcvxjBzCL9KmYvrwzMBJjeBZD8FBo36CWuqz0JrFNc+KCHFKGd2ktm5Vr
ERVU2+1ynOeCuhZXzRvrEzV63nhWWGtPRzqu77LECy/eTYDuFu4KeWx0ckxXW3cIiZe+wj0rWLku
PFysW9b2z4gLvyD8fi1xXqwx8qxDFGtw9NQJtFRDAlEQb2JoGxgAkyiE468TqaMPKtzYVbgf6MZt
TM1G8zxNlGlVsDRxMJ8ysFy+0X8JIj3atHRlj63Sd8BC/K2r6nof9XyoCIwrYAR+ej9TknVYsMjD
tfE0tb2xoLBKpyZgR1j0d3GMNFzFQbKtfVs7q5KZm4VyjIZtiLZqwj1KGK6/YckoD5GRoiwnq2ZZ
TCYKn8gSVyvsMJU1pHQWBYZF9ELhiFBdJwHTSpNvMjOrZ1uAzC0n3Vo1KhzWeQmLm4hnVDhWJ+9r
u8I9GGkELGiW6WA8QQzbVATqJB5ENNCNYp03/lYOwB/7pvg+UOZha2VY50LErzDP663W9nfWKMtD
BqMWYELtY3swp5V5FxhDfidjegRDT4SsEajNGM2tYE0LrkN3GSeoipEft6eIOncSo7EVLq6kRp+a
dZaYxkVk+NYJnMK/16btvk5KdE1UfEvzsayFtk7tatyj8EYmMm4KdtpX28HsV6ps2CrDMc/Izfdi
7OQpbwlUiIMA1Z833gGjWAr4o8cIGTzMXuCweW+/EjqF8HWWcd6UmnpFRyZlgc0Umn4J6hQ/rYjK
ZVj5xqEAW7Nzi2uvgh5bobDXRlgi7JTm54i0jkVTxPahiE4jxuXPIqy7dVeSkxoY80p0kv6yZZew
E5gjlp43veAw6zG8VtVF6pDjWo+Yo6pui0ezpA5fAYVgBksQU7b6JwDspwrdOUItdvqNtmzSyXsT
0si2CEFODQyq5Vj407NylVyTIIO3txjjo4Y0lJ02naEQxHiaXEPLp9vE/LBx4AYRLieHI/aW157r
ce+XrOFY1j05hn1kedMdWqdAhuwbK4Lp6M2n3qFmsXKw/B7onWo970wkaYmBu8n+0Pp2WDM2PNgi
PXqqsp5sLsZF6yfqPeqsh0ElD80wWAfkL8YZNnoZHHWPKpCfTXLfDtLaYpPP8a1OxWPH8Ax73T8I
Pud7vJAvua3eE2WWnwjECxfUUnL03S0zsYthIDNFTktHJss2avKtUN0nBuT4kzNYu7hxdzqx8W9+
4X4jjSdozPxtDMeNp0itDdNqZMzW9D3RypeUxsQcGzSsbPQ8q64k4kZnf0gPfyeTJDkUqbPyamgk
EGGkQy0NSvwjAJZvGeEVi2qywkecAvmqw7W/MbyG0naVPSdZoLYhhuglb+pZ4E7exJg7DjSfrwTR
Fue+UdkCCGV5UlYh0Oz3a7qL46l26MLXtjrIybuAyUanjGTPhW+2YRA1F7Y/EhFKdeKkh+Vj3ZXi
bNOt2FVldCwL7JUGlbiLIeqlO/umO6gOJq2mqIKC1HUMN73jmFvCmqsNymcE/CNpXDGdzELk9SWx
iH4pgn68ZBbOoxwPIRoqeU0VcWhdAtnNU6aiBT3LY3W5RCnM+pkNzA6vgwT0Pz21Ik7JIGvYPvX4
O+iLzcmKyKJcB1AEToepczZ5KcHc1c469HxSouJIYh/IN9mURaB202qHXxXav0FCWhbRVmUDz8EK
tgIuoLi17k7pRQvz+7w0+XXd3ZvOvUu09KduTvvehFHs3kEhspGFktNIDAkItpb9Gh8eNk5EXrWb
XeYUnqms5V1Z528UFh1czrieKtu9j/VYkrYUt8iuWjBQKAcWxPfAuLRDbeVZlMoGnwJUraf6U+uU
L9eBLiL5KJi9iPimC0k5g3FAqRONyLS28hfaksE+t8w7w9cutK/Jx/ka7G3g6ms1BOBsR55REQp3
cIaJZT3EyaBLvlnUsHwzP3t+dx7HyEXlX9+1NS2wNNfb1VRWbC7Deu8Y8L710KL9Rq73vYeFjAHB
eUQEpO0Mw71oWe8xFJUpZFM57oraeZ3/NQgZr2y4BiozUbGtR6osmNmC97wrXzxMPic42McpywFN
VZBl7e5NTAHJbIl+GfF1F0UyPteMuYY5wGWyc/0wQMBkQRrfGd3nPvCMo43mbzu48g9zgFHoTWxi
2u5q+GTS0KpUh7CamhW8DxYBuohfJpb5S3jukLnnH4dKvIq+jp4KKjoaeYjXrDTYSWA12nfVxITb
MbgROSBPEJ6emGamY5dPF8fKgw07GbmvUujRvtHZJ7rp/YuTOPaxHowMpaeCYkwOB2zjT4MdoR1s
gvGq6dr3OPGzSxWbEXVl/xLERXK9dZz+TLu9/GgX/ha++9uP//v/BZv7/yupz7Icg/b0fy2Pe8rf
x6/v+ftHUt+fT/pTGBd4f3MNy6f0bft0YQ3zpzAu8P/m2cC7KW8HjgEMHtnK39N4A4RxOu1HXUc9
Qgn4H7o4A+Qu1D+UYYHvoI+j3/t38d4vn+O/DuO1zLn9+6E9bCDim8V1Lr1E30KqMitYPkhncrNH
OwdTYEeRi/46VdkFl/lnO6j7tzQkZFXAuX+AiyM3nWGqUzCCK58NS9AgYnTL7E1Xk2nIp3oIL+iS
dNzAsD7Y3Tif/PytQeTyrktFD0doIyl8zEoms/1eGtI9+UvW5v2pd8Ijbqr2pU8WktqwMDXWGXbV
PwPR3tRD6V7bEvkxyXl3fcliwiKQdul2/TssOcWCArjp6DvbUdfKhYiKt0bLyq1T2fbSLJkkhNTC
jVKluaZs566CrG3vwelpS5Eb1RpWESUtmRwmlbtr4WhEXpkS+IaFRaGkM2FJBFZdEBvLMoAYCCVb
X6Rm62x9h8Z/oHAYxzkGeyPSsF+HMqafaKxj6fdXADE7p+qfukyfsKCX5Di0MIHw8L5l5ZegJJrM
MlV2KohhbC0U/oVNBX+kz+FErka9NlJbT6sDnCIeFZGqno3LqOr2Pduo9RRqIErr7EAISrgyHdjB
KlOUCr3mWa0VsB6VOf7GixmYhn2GaGatjQMuLHRJq1o0Jml4OwSR8R3F7OJo432e5GiylB6fhkYN
B0pf7O0s68Gnyz35bopfEXFN0uF7dPwZ/2D4FIjKMj5WhEevWXu+tgqVtoPxc1PB4j9OoiiW6Vix
3+yQUKTuQ1yqaF+TeoINd/bYp/W6dqLnIjHYGFT1V8bl7giVSdO/mAmZBe6IEjgjtMMkoPHYxUO6
Zvn/ME0sHZpIHhrf+xJrwypRfn7R2ojclPA9Lpz2bMnpPAGgWLoT/JyUvMnEKl7qUQYHvsvJOnUE
lNNCnPPZnpeyTj1M5j4DdtO2o9xFsXimWgcpbRd6Bz9h7ysFbBh/WVtfiVUlMjRYJTay/IbuILkM
80O8qt3butiPCFj8UWzjIj3Jsb4aENpxwq4MUFdeJkHHuXfGtZskWvppXfHCMXKj2T2bskwBP0Bl
zEH6CU6fRxe5WEVC7hPnoQYNwEey1ZsG1tF0dOijuHF+zHR924+U/zlb0sOZKDZ4Ipe67i8j0a17
672it6z3D3GjHfKMil/q8uW0jGYrhPdI99yAGM0qictUYz+wturC2JJCxvd1zOpTwG6tJc/spOwW
w0Z84cuhnwQSzkMTIxvPx55qh9EtUIuJXeHGL0nAdG674yrSC/2xG+MXuzCthWiEc2waNK1B2bub
se/Wg9F/G9saDIljzYX0pDib9SGPe4+vRuwfZae+aUb6njcmIAZd2Sf/IQMp/xKph0FOPpnhBZEP
XTlcXJrIe0gs37GGw25K0Z5a8+fBeMq4UmACb1ithVZS38EFYzaFE7kYXX9AykFmhxcZpGuHtLr8
fsMewyCxDo1KD1iFpuxTiadCC5yRtjZXvZ2S1xVQCL1PR7zfmUmLZ9DRrqrC1xZpF5vXDGsinUVq
el4o8OdVpFq13osD6lrUrKUb0y4vUdvDY3Lx6bp280otIDyWjmZcqCEWK4EDfW1W+Utas9ZM5m6r
KL1yOVTj3f/M8v83Gnhaeegy/+tJfvle1N+/xt8/TvI/nvPnHO8zJztorNCXG7Ng2mUiH74L+Z//
QbTi36inIx80HGohMyr/H3O8af6NSR+56szIdy17Fs6KqpPxf/4HinmfRQMoGwtNq0N84X9nkv+n
Kd7WUdLbvs1Mbs7C8l+neCAqJfVw8rRYUO5jr99LhzkR/LflFX+heP3nQ5mWOyN/HcPlrf8umO4S
yPemDzrS9cZPFPHeZVg8Wd74zIlxFx8+hD/XMr9I5Tl1vy5d7FklaJlIjw1fd+zfNP3aCLpUC2nb
+zASigGFH5dyTB976pJLMqKODPc0y/ejVn8yy/wt+0wc1mOmPybJpHZk/15zzb7PW0b5Llj/+zc3
L5t+WVbN781C92s6LvLo309ElhTEvRhGtnMDb+35BAcn4hDb0VpPq/shi/f//nCsDX8/IN8Sw+Mb
qGOo4Hv1m9JYRaKPsxglZ6RbWP/diYm9MRex770FNbpWp/VPDLOIXBvaU66EbiyInAvHvFrluvF1
JLZv3ZrGyRzrd6IgKVOLnqSlkiocLEm5TN2SHgP8iEnP9q2s12ok6xZcU6t17R6DaLVEencsCSlc
awy5zFV+RvZSyp5bxhfXG4xF15vHMHYeiITnHU3ImIecrgprr6oLH2oVUa9zxnSjZEAykoyW6JHi
5VDrdKbRQLhtdmz0grCrssgWRoKxkSD3FSa3A/UZnyVXsbNZ0W8xToeLws/+cKm5kKQmgJ3ZJKSU
wcLP6j9KYIcLe4gIWM+A/6EM6SKTFCL6Ww2hJ8u4bVHEBjJ+ABr2JqTTntzhMSupJekeQLhOw8WX
QQ+E9EXtIgLoGQyGuoytL5Z0qQPaVM8C0TzoKRdhmtJBYwplXWz/Xvba85Dp476xSD1nhaSv0O3E
W6qo3w2+7SsaGgMC/jZf9bJ+jibNX01sBZC7QKMlB2v8i8voNgT9+l11OCdoX0CMm7ht/N/8HiWE
YVcNjUW0MRiiOckRR3/753916gGR+PHzREN98fP+cE5lLONxd/uVHST1ofNgtH54yO2Xtyf/+To/
X4L+UbdoBQsb0UfQJWZ0A7NydSgGZbEHmZfn8x2VJ18tFt4bnSDRw+2/tLLChV2nzvKm/rvJAn+K
BvPETRYgIZsFoPPXbgZTyBl1cLtFUafEoxbVLN4+60T2gtGYD3o7lCrhs06++S23Q1a+bT5CJuup
61BnJNbj9gKl2SfkRs6vevvPd9KvxEzJdRzBSV40NZmAdrAnaLU8TDPm4vao263b7xpjRmGEUxTu
8T2Kf7zOz8fefpdSNlM/DnO7JxUpCyM9exQZH48c+HhCez7XuNTbjaaGB63XgN1ptsUyFDWnPtMy
nDL3Z7oMP6O/5U+43QSZx6me/7vd+le/G6T59yf+eI3by0nTCxXaPl7555N+vtqHR/68+3brx8v9
PNqHnz8c6fe3eHvqz6N9ePkPf9ftfiO+y0xoR1M+3mVKoCQAXBxTU6PEXg/3HoSIs9f6qI0dXbwT
PfLQ2Kl8akQUH6LeH9e3J7j2o91Z0WdSAsl07wlcRV48i6Tt7e3+rsR0i6AyOdm4i690e9NF440g
knkTi9zSxQXrdX62Ka/9OBLhe2xAPPkMcqDdFy4K4dsr5Y9x5eXvmkO4S0lKxx7kpfcsgcDc7h5r
9hjkt3ko0HIbPeacmDb/SfZs4k39vr7KHHBWXRK/fLvDAIU5RnH/IvyE0p5dkfFiu/1nHfvH/MTC
0iwYYrFNfK7rPgVDQjF5Pkc2KBfXFfrZnRzvnhkOevX8J01T8UcVY2+TdkkH2vKHHwfSVbCO3Wh8
BSGU7jJi0bf4o9pPrtP8eIv4paq17s8dogxlt+ch+pqPlPYlQoNedXe6rKJ7cy6h3z4NNx8/jZqe
P2pTRMBclmr4NiZmnl6WaF9pdtDz9u8RrIpzEcUMDaSaHEPXiZAAJgR6qIg9Q2331DkDI0fJSABY
3qQwqivyY0g77e/MzA23okXJmSofGmOi4scOytHW8ZMcaL+T/fgvgqq8p1+HHQULzSGfETC3WwOI
rvn7xS91Pc7s9f9h70yWG0eyLPorbb2HGeZh0RsSIDiLGkMRG5gUITnm2TF9fR8oqyuj0tK6rPe9
SJmmoJgk4O7vvXvPLf/5ozjCUSjItQZB4hmnNpmajcCYi8aGQnVdxQDnXLU+AwMsmjFg0AlrwO3b
lzciNScZ35aJvng6pFyi2o84a8PKQVniZbN+baJwiKf0NjDTSWvvZsRlG9IxqRezvHPnU53obsCK
JH0EVIhXKAuTHHsQr8nO7DC/Y2lXjhXVdG6UzUF3Ceip9fdmZMHNFSZ1fX1o3KW6VqRDT42RHlGW
SwBNb5Vm9r70qu6UDAtqj7iYrwpsfh/qKhR5BchtnNGo39QW/mcloZZskWKqpHSejGe17U8DOJed
puZIxkZ9l7o9ihiR+l0Hha+1+mcjLlrYVF28G0rupHqxX/IFWAv9NSBrms69ItPN1KXt3fI2wpyM
J9vZNXbvR9jQgQGSHZzKLIjxBYVYzBkmouGyWvWHmzKOWExu2+lQe4DKs858SmCcbqNu2XmWIL0c
2/bO0o2nCJMI9G2ocdrNXbUMpdZO+zmLHys3dQ+lB4Md5vA3gV70bCCF24y19aQMg3nNEJAjsgNH
MPTWqYRJbhDJfVNsgnMgSmek21EujngM7k1k4ZuZbPiIO/o95f3ZzCCYnaKZbg78mS2shePgNtN6
FqsRM13LQSMds07eSs/gHm4c/Je0WkyZ7VyrKRjVkNdSzS5IEClC6cDsnQxwA0n8kmJi2Tixvlp8
eIK4/FOGZQ3IkqwozWvCrqaVjwrHmhuBL6E3mOym63bA1id2g33tMWr5iu1JHxlN4ORlBe6yPYlM
lCGZwTCT4FmGOokNm2kRHcEc0S+imW8NxgdJ6yRw+uxeidSwjd21j1Gi6SXyxlWOFq7JJ7NjrpJ0
4ZQ0MnSMDhiH3dn7oU2ZloBqvVgifWzQnjNjGco9irf5zkqbYQV0It30jG9pB01qdLsP1/yVLN6I
Xa6m4FbMGiYMNOR6GIeLKNBzZ5qb/VA1ND+5ItW7KE0t6nRUPsQ7MMQd3OqH3k/HvrWRrZIxfiz0
nmG4jIxNbcwnPS/sJ21pEUD2xveign5qpu0vRsT5VXWbnza6DfK5V7DG7IgDVZ4MjKIZvs+N9cRb
LenmqBHtibh6VLRe2c5eN4Q2QtG94sTT1in0+hBrNsQPU+jPvMBvUV5CPY5iz5+STP1W61a7Fcpx
KIrp1DrDazMOSrjkFi0mRVdgGMcBwBUov32V7+AYanez10I2ytrXgpFTyKyl8U1RvYqsfABbCcaG
mHCVrGpI8M91nKP+j5AJGPJ9kIgPPYOpcQfPrkOIG6JRJbehffWmDEhjD3a3KyfJzD9gtpccJ1JQ
Sc9AIJMO26YAwMk8tdt4xvhrbtBiNUI/AvVu/aYlYRXnD5pfGyRa7N43CrEJvf4+5oPDMvWj1vUt
ayz9Dai03nJVdELYMkgtwBX3JLUNO20hDHPuht20YBLSFA8gwvRTZ9XcqCzm23IdWDUT4675TpCe
xUwJgGlaAPDLCOPaKgngH2JrvwmLYAgqI0IQQFENBTXGXIneRzCE6iTmfCaBFexrGpz5B68UeYi5
JXYGB8tgMfOzrnCx2dAi0ViyigisNZ790Ftdzhj2HrKv4+ck5m69QbliF2tDvaVzisB901gq6AgG
OSUB6fwvtI/KnH+6KDAjSS4WEVKxDwL+0wKtClqTBMpR7hUFWESqFzt1Ficpyg9CrJmm9SkiAgyl
5kTbXOtBXhcWcadanz8oVaP5i6EO+Bk4Ay0GaZ0Rdtyyjny3T/SLm6ZPSduZ0D/jFws8f9C2QPVR
E2+Nvi0Yr1t3TCOT0COUbBPbToNqxXtugcDwC3YYwyp6rgnCZP/y8ZlsCx3zTFPKR01vjQ32ySk0
zBEBeqd1XL5Ddirk00ik0XFyyMAxIUf4AKKLu9TOv43zouyYB0IVFTYyYNvzGQhnnDikedPcsdpw
jDD9QovjDauJpOmKDiRS2c8BskqcNIg0UmWKw5zlIpIiKGJrV0qIHrY9vTsjeisU5bFfYmMluZQI
BtgrN1JuSCq29NkfdTXAznacJ31gfWeIMbeo/NL0wUWbDgP81Lmes2n7fgWiyl/kRCfHWY7XadID
CS7ppmL3IlqEA0bHHH1wqhL6C5N21OUvhdpV4VgpG7WezT10QdK7ZZJc3OhlGW5laSUvqFDeXYNY
aB6ror073We50Zzhrn4auWCcMjQIQdAZbZQsmn21oACVY2ueuvVD4d7BvE5PgNq8E4vLZ25k/S6v
2+w8d/CY1TtezvL89SGKzHCp2JeShPqaWBq4tSDp5i34OAXol2NdRFQgIoUau2wAFK1TkuljGRYG
xVFpQibzom3dLW/zGjE2ZHTXk2Qkb9fF26wRnKbEkT+mhvY96hCAIJsKCvyA27SrnhtmQLtWJbg3
7sJ5IKUojcx+nylJCsWFDz0uPcxG66dWhGyMT+Yt430Yl+v3vj60X7/TjH0CLG4sduTccAOuhdTX
Z9n65ddnf/4gXau+v/sVi/nQjvFOg4YXyVxqpMiL0OJM6QemJY6VXvzTior3vE5f1Lxl45FIvicM
yolQE0Yi9V0kTeHXuXid5gjFMfITHYI29uMPSwE522oeafSwAVl8AAhRoCwdNhFSrtBFXR2OhiqN
3F9tlanM1omTwea0J2E5O2QT64+ckdc5XcfGASk2IploY6KLn/XiSWM9iWUUnxdSbzwSlKIuNi+6
1uxy9FjnXCvmI2v0OyH2/cOsaR/2tExvSgQQmX2qvKk2OG/eUQACqjxWSSopvV2hoVVv//H1nz8R
XmzlnGvf1pI5dEiTPDEIKp0kecKBQJj6kDtc9pbuOzq+EylRZOyQgQU5OZpHTVo47vNQLsqHHDzm
gDnLI8iYtvGqwBkJoLHd5er3IEiQYqU2S24kkLnhjrtLmQhOWv85qihA17Va7zhD8AJvYrZFp2+D
AjRxYlQwLSPx0cr0ATvOM42iLEQrsOtTcoaJ9bvWLfgnPaFBiQMW130ME9/PXCwbuerdl+SSh51c
vGB2M+0BA+hNtsuLWlTlE4L35lCTAbWLeOPuqi6rIaVGXPSD9xOYBng4kAsPyTiMe6IHPeLIn0x6
AgYV6f2CeOBQmOqblUsb4KIcgKD1K8MwWydOhjTktq+LXe8Y9ypdryM0CfsoTMNCV/M/n9mqX5Wl
PJKo/Qfj4v9n+/+OfOOAq/ity+q/9W//8fE1L7i+FR//9Z/3EmnkW/n2Hw9V9XvrX//jH/5P799e
J/XYPomHpgxmwv/P3v/XWMDUdE9lxq5DEaEn+4/5vq6Rt2cxe/eg4rm032jn/tb7Xx+K/yxkNtr/
KTfXJNLv994eTXFmCCtHBsy75nl/ZbkMrVJ1DiK1kOSOfUWfUa9HPMwYzjdTAS0fVHzSAur1UuBK
EEVwqtMSoF0pYJgmhBqx4RQwmDiLRehYRIUJLSdXxdkNg4eLC3l/aLqvibPcWtiTZEdzGOsEpo4E
WXZmQjEeYmKiLeCoTBe9VD+2o/mei/yFNQRQL0PNXI0Q27olZ3oYRL7RmHPQKeneMcb+37BttL+0
yS3TU3mPyKpTobkw8/uL3GGEkunBltBCkkrExm4l7kHomwQ1FCgHFN3PVGW5DVjLkn44x2o37TVF
nswis0l9Ydxnm1jwCHAAVzaO+r/pxf4V+rI+vVXZwXNTLdQD+ur7/k2NgWiucGdUrmFROtWm0tvV
HIZpM7Kd41zS+6WTiYDYSj9dKef7noS+Mp8gtCFlzFURQh7/6XgzFbNGA6JChGoneESzloHhb/fC
7Y9Rxr9MX74ANL+NOHiuZEV7tq6R++yqGCX/9bmKRsCunqopjIhaOaZSufNS4zWNdRLFhVHcoVQG
FFdGLltWBO5Ug2lbNY5211GoYJf+VU/uZYib/Lm2sCVzSMRxL6OrFukmINy8200TpU5lOqQ0smlu
Gi19R3NNewk0dYkta5zPFA/yuTbpc7VZi1hFeLdROPFDp5FLRBsMQDtb1070WshQItnjCP5BDAvG
rkYvsYtA6DPzga4eZH69FyRY0YMyGFVMBDsgiKfbIPVleHbvSlvd6pAcrvAFj6z29gUVacTwAdqg
kSQkGYTF0N01uvbNGcmQcdRI5/hZxhuzBISg1o7ht7YO9EhZFkIthmpnAVTftozH1oC4b20bXSZD
8e4mJz2aoGzxzGTupSwR9RseGX1XfWjsTakb6SUv4L3RQD/i4dZBRUW7XsFOl0KTCBWJUqR0p+SM
1kXvsuUkOMZs2RdJkaoHC4x79YABMVR0YwxIgSl9SzT/Zv71NzeaAwQMnCaTR8cwtXVh+u1Kni07
EgrCe6iU6UUW37IRFecYA3V4WGo0JjE+UVXB+qo0GXAG9UVLYWN4SmtdPoexVs5d7TCR/efU9u8u
We9rJPiv1yytC49V0eE5Maf8y7OKnC53HYFvWBXmNpeNz3rAtUjcBJm5JZN7O7L3tvKtU0HEGAbs
D8Gg50lzH0DghXhd/NGgATrhu7mkxPtyeRX6Bjc1OHp49uU+QWA8si4aBFQUvxLr1c4/jd5Ar0+L
YGr9iEzOrMR0U+8GVd/XBjUoXYIE50LEm6vBEo+AS6sjgQoQ/xp79LOFQ1VzX0nOXx6OLQ6f9kL4
pZmSjYhuyEFFwHXuortWZeZj9D/punFwJhx0uBWI1sFGyQAyusJUj3ESRVl/K6Pme1J6YccfS6Mh
SBhTmpn1RjoeW4QRCJd+LhcwtG1fpRRDI+wLreIE98b8UDhq4NAxyYifMpCOV229E+mTU2/I7/Az
T6B9tGl3om4fiZUGXYwK3hceSn8Oy6OCsGUkXAWSqiYRt6BOV4kKcGLnvaa1VdhK2Ij6xQG2I11x
tAZylGv9odTyLczErcL0R9MBeEoi9Xq5VRD3No7up7BAsjD9NRPB4LQXXbhBHi0U6XLfFsCrsyBV
ebOsNuh1f2mscCkq4rozf4ywZosxLGdvt9jRLc/VwOjj9Y8H08j/RHo2EnXvEoAee5afV2bAoXc1
5Ply+An7DrE5FHMcGcztjiTwAjMns9ZFSd93lNCkCcI5nKlLh2jxNSaNkHTTZgeOCjoabmv0Q2jB
fSjnRFRQ/0kiOkayZWb0ODMXJ8YxbflQ5fuqr3H50wMvm8w5VUIpSsDKpCCzVQpxcwcMZZ/QUHQy
uSeF7NASGqk4ciuiz7k1N4WmBmyNG6gRfpLThmyV5W6Zi32FyohZeuAYDeG38Zn2c9DNrm9a4uAW
cbhWB3n+KaP6Yarivdv0e6w8Oxl1x6E7DOj29bw+2NCo4yI/1qV3Fc6rMQFpNgnOiup9FL1YRR10
joM4PDrEuOnzYdhaqJ6iUWxtxaSx6fiVU4Ym1GgF8F3HCaPGh+0pQ4A9kCmJETS5B+F6OYq5wm/4
sxiXTW94JMt3ULDaTXOaZUMhhUW6OHHqeCK+DPy4emwad2dOTbA6PjUOHbVHMxBSjWPfoGk/djbC
Odl0J+ag2AEZlpxWuB4tfXItMX8Ac8FAiP9ip3g9fnFySWHoRl621yRMzrraieYGmW+LqGc70HjE
7bPVPMim3hgoaITVodq6PHcbzVtbKMHqUJpJsGuRW2kcwBzZheTwoC83uAaIW1sTLEtInyPNCOqU
0rmTerRtBDk9SXrfxFTMdnxJXJUmrXttUoOsLrDFpvnT6WtyKuTW63CjzhXqN4vZJTxhXRzmXLtX
EiuMpX6Y+ugz7g7x/Gggx9t2zvxUNdYR+BMtoT4AvHUweaWTfArYMvnnF4HyUGMFUdr5lfT0Z1w2
qKxpLVbxD/pGx9QpD2XmvhKFsq1wk22QX+xHq9uDcr+Hxh4OhbbBxZqY+rWK610FpcSmdz4kb2Ot
MQhRDtCuoe096t5wSZP5kZSW73pi/Vra6TRU1nMroEjUibpZFguikfrQKfaFZC+o6dO2PWidcZ9p
+ZXMQSaldLSH6ZTFytaao7CutAt26sdIg4AVie+Vojy5GrE3pXzqSrDWibPXE7kjKwyE/K4gwcDp
5Z7zy9ZiDZ3ZuthSHgm4ifTbOCWnplr8yEK8V1a+kZD/0Kyd79GPSKiuWpcmSExM87l2M780FR+I
9rHSvNOcqsf1ZdDnQ6w6R3vkx7z5iZ6GTHKCuL1HbH4YHJC5ZCkSsplZ9Tme2SwYEXmmeWE5XG/7
HYYelodbQ7vKkGUgpnkPSODOqsaDSJjLRcoh0/tjg4egsy/pAtRE18GNOYg0tOM4wlFLXeL0olML
YaStU9+TmPSWHwQFHecqPSS6PJBXcVAFux36itaEqIN9OQPLLTtwMj9Gg6blPEFtj/3Ihsc0rTCT
DpPgT8WeNwNpGqL+Kd3Hubo52kvByL/MSUMIVJiPTvtqa3TXb8wuenBLzEQWH/atRyfLua/IMzFv
zV6Jb1J+FMQxJZKT5JDyu08G7WmdMGSu+/vSeTGUnZKUN0DtW7Z4F4lp52OQJte17h4xKNLvHsjP
c136XiTTvHlRFj0vKfMLAgE/8V8mnAIrWtWWBZUYq+A+oXWzkh9JEu/ya10DRnGAopEUUj9i6E22
DOC2k5Hpd8lovaIOi0PWukzrSO+ZR8Ykp3pt9VZAEMMJ82KbK9Yunmizycg7M5W+Ih485KU1BRNB
DMDjoreGc+fOzrltprzerwaYY6G4ZE/iOuqX/Cx0sFjoNU/Cpcc6j7G2G9zsCboLUJ/FOwC1PiCM
6XdxSwRKU0RsU7p5mD1X3ylgPPIEhUY9pxazz1HAbujPbtb1FwxeF0VhZxGg/Zhijh9FZd8KaU7+
wJKftU8owueD7ZbkY5X6u+m48cGj/dy0yBn7rsUb16f0WGp1p8PEgcBHJPaAzDdcGqZZxMM0Bzo5
4uC16CyNCMWnEn0SrkfrxcVIPXhueXLMad+W2Z4UoGbnsp/v8sz9mSzoahNyus00nf2ONiQkSRVs
kRbzWpJjGjp5d1957ktJTAccaSJqDJBPQTOXxN0N7k+7gR+t1tW+UDlFIaOGRNFuZrrcl84ola1u
vDdJ+USblduhmLaxR0usTQRyGDW1As1Usc6vK3GcMUNv3VQSq5xuFLvV8Mqv/kdXvZJNyOTAqAOd
DtpBel3pzwqJwMTsqT4Rmu12ti1j78iR0a97p9S14sdDrm/NSYbuij3qafk9RIJyRCdedZAgXtOG
EmYcCCcsC7HJJAtFAoNzR8l0SezmmYfNjpiWtD1CZ5b7lCNbXdY7wgkeU4nvTJl/aNEMntQiU4to
rqvokx8EqJFi0oOXFL1h7ckoCAG4nb24PpNDqIUwDW82AeAbShQSsyoy5GyFtb6BMx3kKRd60Vbp
c1xUcdgXoEkHzUmeXQy4B+tbZWQFx8A6Y1VwyzBvaoT3rfYKYzCJcSrzmqV0F9GNG8OZxfeDGKBf
3HrFzZs0distvQotIWZJu8X1YjxMbIsbDWTko2ckT808/ABCJPZDHLcgsQkMcCUgFGAfPOJSEWzz
nhZD2IxNsY8m9QM/cX+MrHGkHdGgFJ4fXANOSzk2ZPfkw6se5/HeTi59NNuXIjHMvW1lL1ac91dj
/ZB7ds/BVmOEneMrW8rNWvidhOp8Csej/zvFzRncxUdWsZHoXklsUqp8t7mmVV3mK5/7pywt7nxl
ZI7AxCnIMvngCZPNXgwfgzpm2zlPBEgFxmJpakKwKuGdiAQmNo1nAs+AhwAWInCnIZe8U+oHG/TO
lsFsfkjUUd9GccQxAKbNgmXaJLfqsVli6wbhA8TRMD7XKXu8FQNmAYvG6lv/yJbEOelI1wKcEJQ9
JZRRpSR01TNyTOyGeVwyrlhaEWZQlzmAXqIgWpsYlSEez4RQvkoVCAZhBO9ONF0rzP/MDNARNtLT
b4wElR1JkPG5WIrxqPVYRTyt8jGjedyQ4z4TLcXOpCPB9M4RYWDE0Ub3glT0V+SeuwrIXjgpsR6q
uEi3nhL/IpBQC0yPsNDRze/jtrthDOD2R6m29ZDfsdW1XaDHvmiYxJqqQsKw7RtSqy5p7bicIdUN
Tzs+CBJIjl7+OI/KXbZo04tmEgrsEW4w5vlTxZko6wz3rLnfsqiuTj3TIJylIezi5pRLHHYD+2rf
eA7vhiAOk3bFHiu4E8TeAZK9aJqHcsZCrBT10TRt0plH9pOOBJxYNXSkHBhI21jjzQT5dhKEvx1n
pyN6fKgWsvMmeL3VeAPZY23tsbuOzphx2I2mpynnRst174NugPDbPM8PRpF/TnbkHqKmIuiMxeQg
i/R7LqfqWufDeURMmWll+gQOi1Z55qU+gtmgUkb96loj/BLdxalbx8iZSoGvuEHBQrPlmyAXGran
DoUADp0DBCZIZY1zjeUt0lV4P3QTJmcCr79+UCXKgzpi7dHjmC3BflkTFi05DvtGMhNKszsaBU3Q
Z3gsFFN8SwF8HpUiXEhdJrG5HHZNn9hrrm7uO+5wMdv4owGENdrRBrYDNXVW+q7ZxCGkJ9K4k6Ta
oQsihm6uqkOFtKu0Bd0uZPab1LJfoq9MaLU/AGHScRYj6HQ7/ayMM4dS4ikAYH13cpIdB5dzowBD
ypsc2UGbkfatVpzENGgrpZKOFye13mB/MWNSi71TpONJ59ltNARHLI4v2PZA1hAU+MbhaT+aFg6I
HnvSYMbPFoTBjbnoCuVta/tRAyRErTKyDdLxMzazHUKfH0SR0taKePZJJFnRvJTYXHP2Nk05tKvp
41i24FgjTVmnnwPCkMi9xoxwfKlF2z7NZwJCVh9uXZ6G8dWq1O/xlOib1vG0QKiwSYg6OaimdgI/
UwDaMVgiLMJKV0qz2S53iFAe5axwPnKJxItQ03gxFZWq3TBGJ3izi08hPfKMGxxQWkKOOq2QSOdI
PEzRNe6+hrTmiURyjkacvPaCxAheU5mHmeJ8Yq8DELH0900BqLwyzNPcud9tzXzkwFh9c2UD6ywf
X+cJoZPuyvRbWa0EOuWOG/pCwNewM+eVOuN5DR2uH0ls/sQTH23GauAGN5TvAMJ2w0xmAO8SY55K
uZ9UgTesWmdnONc25VC8azDF09Sh36u5wyElOnqJBEaWeryqeGTWei+0G42JNMbo7azWn+B6toZW
nWernUIi704iyp5HoVN/Tv2xdKAWIzvgzZTFR1K5TtCOFAxtdBoyO+BU3e48HYEoPe1jkrFPjBOV
X1Q9WbCMwgXZq72aiPr6BDLEwiilvA42nXSgVh/9YLrncrYOqAqjc9z0xiWa3CM0qByFQxkdWruD
BZWRYkseGS2g1vHbXi/PJUv6hqZRsetsJ+YktpCBRzxYkA4j+/FSyyNWU1ChxXJfa26xI1PVe+iq
7tBRRQfIgiqAiXX5vGgsQXq0M+jm77rWwPRXqCy3VNJsvN43m0lxKCE2cSTOCcPpOvcew123zQtL
BuoyjDt6gxzBmPJyrFO9O8XI7mxH3I8mCh2qPOtgmT0nB4dsrxTRFk2P7tCeI3MRB5gI1b2txMpK
7Zp/xU/gqwsEPT/1z7ZjFx2LiDGFUb+1KQJsQAbZfZlgIB4m297FA5IJMnmQYbaU0Bad3VpMR0wX
r1oaM3fXgEg2Lomuoih3Szk+SBvVUQFsi+MQOe8RzQHX2Ttab+KNOg+gNfYdJClMepim6NRpBBMH
mKS4eJ1q7d3RS3T6HFlfBZ2E0jNDnrhbCzlQkdW2Bd4aACWvmFoaLxAwhr06TPeIIOB2qcYHK8BV
2lpyFlb8oMtJu+fY14USKHdtosjPZvRn68KfOd8thKXIwyn1DMxYUDyKblfleL24FwXexHwO1ivd
bbTqCXw/kYec3jsOLPsmsxEoCRcF8ZpKiFdrT01cYfR3enyERE1/j+ePDmgIHoXuQxOleeyo+qcZ
kAmCJD8jpGvbTN13D3nn0YDmQnNGDXLXejJBCKAMsGqMn0w2zb5Sd20LFF9zE2c7kzsYTXRSAcsd
HBKzDqKO6YZXDzWKBqurE+CaPZlPqP4ViIQb3fIqYsPU91w1j/koEEwupuYLgAog3ovdRPzYkfTu
AvDnmgGf4VRAwfNAliYIv6/8EjmcjeYT0fsaiGMS06xrJf2YiIBewrIOncQWtzgEQSID35WcZqHS
WRa1corrcvZOuBX3eW2BZhxhiLrzMSnEjzm2h30vVYixedaRywl+21PIeZ101Fb467QW8vxMVWK7
RK1V86SEcZdOaPnG97yzah/CBAO31b1eE4JNiew8pKMuj3Oh3honEuHEts2kpz3EhQpK2JwCsJU4
W3qDCK9Iu5Q1gyFC6V91A/bgRNhvUNDt9Ezxolqd79YcetpGtNeU3lebG4svCnM82BrKmiJ/V5d+
DO06rn3itoZbZyi3mft8jxk0mCPVuKsI6sMJRyEOQsfJM2wMktGJiEqyidOHYWq8TWzgcWT1Il2O
F92aCu0E6gBiVSA6J79BKNhM6TqXJ2u2dpxTP56V2MtPuFP2KlCbozGRctw63d7qAbZX8ENJ7qHy
0J8rrq81h+pYDMN4JILCt4ULusbJ7hqvVyE5NbQB28ki3BC9aKrmTNp7eDtNxY3WC3hbSo4aYFas
eW+73p64koesyBy/YJjP/1o4t/0lItCvmmLILovyy64AObaIroLBejemgcAJL8YHbIudV5af1Rqi
OGUzDarMPbg9dHuFYNLtDEJ3BxrhjJ6NtHO7ufaCXd+1ksdMU4kipelsJvRu0wlDf2w8iNy5RB4F
Ti5h6bX1uMmyjmbeJMxLNzY+eynCTR/CzwRdpubej1RWmcLNAdRgwIFT6wSQBFZWPo2mxepT/9pr
9PYcBFB01JDs0VS9fF1wrlXHjHKTu85W5R5sf7yZS/NBM/pfRgeBKVUIy7MzVZwxcMJCK8HYJFmg
BAxz+4O7OPASejoGkgmTtix7Q4/e+xxsR6GCaGNwtK0Xx2UsobHhuu6xVqD0T1b9080rUsbz7tnV
FpcCYyBGe+hwefciJIDoOQPlukOR17kHFfNbOBblsGX8jGK9qO29l+ZRkMNi2GZ9vRzhRwR6sRZF
BBiZLxUAh8AWsqHdnP/jw1++/PrB//49858PYNckyKV9uvu7h3NS91tXuBtk5OopXQb5Op5Hx6uY
bpbEOLbsdV/f7d1W+Jqa0U1DZ/zqNL/gi9gvkGrcs6InxJCu/7aXCu0YxOGHry9bdCwjitxnNRbK
xR3IFfj6fmzqTCiyrOEVv3dgqd+8ONcDZ8izW60sVlCQXnCXr/flEjnGXR5VApuCNd/lhkx3S5f0
+NiTcmeYcXnXOSOh7qKPuQwsvPserb5eNsiv2km/Wl5C82jUxmvm0lEYlqG9WqXLVF9viqtGu3KH
kI2EzlGmYdk49oWbuAxnI2Vy1xgwm0n7ukAeQ8Ar8/YiXEjULr9zEQOaU6er44tIPAsYk+Wcc6wx
IYGA+tms6wR2cjGdTSxy+yU2urOpOPU+q7Xy3FWF3I9Emp3h5Mz71mq9Ux+X+r6lKUIKBSJhxiIL
HV032uNLkKescpPDMLTNKUNuTjTOlJ+qeGwPpVOIk+uktEKbAfM2DKlDicCdcO+eMLIMkofIc+/g
ZibnOQKu4IGBeSw9Lz8qsNPBYY/NsTIbAaGzG44ZhE+iMcwFh7jKziBy85gRPXlAJeYecUPKA+ct
WGOxUh9GnC4swHlxGM2iPXUp/bKsaEdkBHCVF7XUoDvl1n6hU3Oiw6Ptl2KKTmqWTnsXeuVZsAvv
XSQAZ07fAGYqrz8LctL2CKw4jRlpvC+NzDzDgCf0kKH3mSLW4iBSJJcKgzMhErK8aCoVJQb2HkF1
34dDEs+XTImbkChI42LpdRG2heleOjUjVFUbkutkSo599lJeO710dogfgbpy08/uZVldP87qJDK/
TEVfX//x6dd3//y5ukrJv75HWYDn6OvT4ctQ9PWjPz79+u7ffv3nw/3x8Pr6eF+/+ecjf/217suO
9Ncn8ttf+vNf/vnX/vK9357ib/9fX78uVy/VAg93qLuwhn0oZ8z4KAQjvQ/xG1JsJpvxE7bEoZib
wGOYpUi8h7jmza4JCougHm0K5ciZGFFYNs00sLx3pb5EOBgHdyPuWlbi0SZhYPjUXONm6OSZ1mNQ
MW9TafAr2XydP/tIu8bLclAZlhSp3Imk9y0ndNyMcFdK5iEN5to6IZc8LIUDaKC6y80yNA5J4VyS
bsUUlLdq0U/YKMkgKS95q2KVpK1hbNEfDB2i/dk+xCuOSKn2QoojKe7U/CSuZ9m1Oo212OcKNj/4
FTX9TOng4kxxWjnN0zy7n4RJj1F1AtK14lGrx0TPyH3ACCfrXUKLsQ1R+/n9kG6zhDICGqrC65En
TDey5ITw+Ex800Et0r3eEdqrfI8G+96IM9oiv9aXYaE4twumJMgytDz3BTS2iBFuBosuBQY3uvJh
iT46tQ2ZisXYUVJz2RkNA1x5tgYOXWrik7xHL4AJhUbuxsAe3hXndYRXW+ArezSndA9qpAj9UoCg
D35pSoP9IIfesZwlAoEYysAoyP2a3bDRUKxrCJ9gi2QgzVHKbFY9R62pu96ZQ/Hf7J1XcuRKmqW3
0htAGRwO4XgNhFYMavECI5lMaK2xm1nLbGw+ZKnuKhtr6/euh6x7eZkUEQD8F+d8ZwghFpM45LMq
oUZnXBzyLXr6nknZd7GE4lA+oPt4AicI1h9Sq9nvBDXTNMtdE4p7SF/nPCdbNJW8SLzk0CGThqx1
Q28fghBsRuFvnNE8CpSlwRxuJ9w6NsM1kyO4dVN8u0xyE8gajeJ7W0ipkYBB8dJRCcx/FwP9r4bw
v9EQEsLh4kr/hwjl3zSEl+g7LD6//+//yf/j189/3H3Tqf4XLeHfvsDftIRC1/8C8eef//unllDo
EljQIlnTDYaSpsTs/nctof4XiY5QsMZxDEe3dP7TP7WErjAhBTmSrtcw7P9RiJ4hjH+RE7LPwHkA
zkAZ0sF5r/5F82XNYyUCt8oOYup5ANa4nWAQE1uBek4OOZt84CXjsLUUY1Cd9LhKI/HFnZDTKDHm
nqmyN7wrrzpQ5H1rxhefOft6IEZ9NWxaWEk7i8zaJS01K7czzqY1xMCfOrAf03JJQB9DXAa+zD3D
Ih0GoptX1TDvYIVfpqS5dk0iKYnEZrCtjQHMCIuXrnsYjRCvD3nKx6c1Wy6buUFubTAc6lBagwNT
OyZFLJa2hcrfAyWDjS6G+0KHvW+xRVPzj4IsA9cjgtMip2qd10EO62fKVzS1X+4UoaLX5yPcjx6e
mkL4NhThZrCKC6j9j2ABP7bF2gk6Xqg4Z4WYrZHY8NvOxlFT+aa21d6JeE1NMqA2jZm8VsbSbrn2
jXL+Z9IYudDwLbzGfGMq660lyhlRfLYtFZKUvj9xYcCP8W1mo0xT20gdIiaBEIgfkpLxLWOcwxRq
IUjnmVde7Ws/ubNa/WhZ42MPebI21KXTyM+VVevJWl1JRdL5OjiM9Wc7hXnERfhkGsHbvIilMmBA
CSG8m2pHsna6bJ7oOsiS5tEk30MdAXYDLUADpS+kvyz/cYCBWFnRguA+UvaKdSEQUNP4rmr+Pm/P
ts5YdWqq/4aJzSAhwc/cECnEyIF2zA3WBhwDOJO/oo6hh+10r01kkgWQkW8ucB1xvSlgRPa4Gxr7
WiMR93LVHoSeZidlhE+aio11lhfEjQOsZmDYPjLKNFbEj92KDlCB36aMDv2S4vSVsqlbOUERI1Xq
LiJWu6BE9T0p1ovMZlMSCBL93VT5d1tyFRqtsy4TbKjL+F/QclkUWVyX8csAZX9lhdO8GmYBLy/f
dWK+hO9pq2EdQvGTa0324BaJ15OE8ZQxjF8VoBx24hut4y836rduIfiYFCURVBiinHq6H7Fdnh0e
8Eaq/bZpDDO/hEelHmx3ttdpzNSoLDSiV7EFubiTh9RhtFzbBQIVXuQsJY027LBn5PVraY7wzfvv
osHAHlfasKXR2PIsChn6jy9GqMAbDoTxpiGxSYn9Sc95ZDkKFT4DP2UPNIUsG3I8OOGXCswreWzX
qNO3fuNg1KzKaMNmMWUxww8SmowMEcUAg1A+PWfIhZVo/XWsJax2AmnGSK6EW+uHEssSSx3EYzQ/
18Rt8Kw7A5MMCSZ/9rfjZAGkqEA4Dcr/RlFs7noSUVbgEjMmrtanGCSqC58TcVLYnHudmA8uqGGl
CvlA7T17vhWXyCihQaRasc4KR+Ms1yBc5jPCttn47jK8i6pAWdqSM944T6IxnvtqAgO+sKjA8rIG
LQ+crN/srjRv0JgyqVp9jPVwq0bxODd57RUSpXClr32R3w18nlfrPPASkoAA+7BNeIpNikB9CF/j
OrlTToi8cNbgYVTlWjegL07Ja6i7/BXy8fA/T3JlzKgS9dfMKXZmJy9jUzGtyZeAJkcDzxZC8I+P
Xa/pm1n2iadTM9ZEpG/nwRi8koUK7rJ7EoATRhLOc0WVZk3iI8hT5BWzey5jNHy15gBcR6fEE8aL
a4ZC6EaI0k7YksM4xuY8vGRGQ0DqoEomKANycB6Sj5/ktjmrXCz6H0uQDsTpMEfROhw7og4i/iJu
S3Sw1jdZWt3Or0vczvm7PWnXwpXnturuWXaGfIX5d17327bRNwNz54y11Yr3+zWDAYYcPSaMA5nT
kGlwRqy6WTFPz+3ii6EEGqqaXyXu63bljnl/KJdRnm1DqEwHm6kfzBHSEGcWY6w5+rAdn7vCvy9g
aSKiBAw9FYP2NAbfhq/Hp6LyCRgzapfdQHqvw4tGTs9sN44GAm4MrGhqjI0VT3t/55Yo4OOZGLmZ
wIEjMUHWs8kQ2ksg9xdlg20ac7cVwaZODf93wmSa9HQOBPGeuQAvJTPr5bCHS8E/5bwrex6NmOBj
4G0FElk0wMkaO8+pb/r+ODupxQgjalZmZmh7XXKXg9ocsxKk59Dpa7vEeltE5Yy0WXw1LDTIdivo
Le4uzHu2Vk0kVcDV6KroniRrLt7o6jw1Lu0CTrSa9cieK3DdmwtHrDPfuSuBdcKbdsoYiApmR0/7
FYfFxq7sT2lUrJjnYxcH72TvaKvKFYcszu79Qn8L5kVXWvxY8tuCd+/nMKz8jCm1VtbYhEBnqKMv
7IfAadZmLU71jNYaMT7oPKTCVfztdjoKM5oN16JTB/lZ7AvWSJ4aYhc8yrJFY/7NBLknO6C9BaNz
Bt7R7tx2/EZOhww2nNr1HO2Y8KMaba2UkTXWdgaQa1aW6VC3x7iXOxOv7UpXcJs72uANar55ZbnJ
mwagzAWy2eriOYpdpuJF/uESsDRHubZVqn+1SLtLquiGSJ/N80KlrYptHOQMyibyAaziloCOXxVK
Ymm01rJJP2RAlxSH1UdpdiDL8U35jHNWjJNPFbwg5O+zN5IhAE4MmauB6T2KYkQnY4pXluf1oDHg
NkGaBTn70t7p34vSeXZ9PViVgwOXDtj/qkysbuWzJROj+AKdcOfmVESJHnmCeINYt97dlqE1Vzmz
4lMkq7e6Hr79FhGCHo7cWILwPvTjMHL53LipviIHY6mb0tWMEbqv7lNY8VOvY8VlNfvKGPan1u6T
FgKEhtZtdkkeHwhZJkxiTjZsLq6Glxg8p3EFPE+DvhmrjHxyYgancFjXUXOpouF+SK892zpP6RFk
V4GHcERY307WDd7haWyRLBWxeDY648mwEuReIqURK5eY5vjg2IhUI4LcEliRnVlx/tSpfZDIHD0X
GewhS0+iNG4qWdQargYSS2v5BSVSwQprgdfCYqTXnXZlMLzHJViDeOFYa9SmGaklCDi9bmz3eqQI
Jajtsxh0Ykjq8mxHvg7JDpybnAX4Pvc3+Vu1Lu8x2kNyACskyVo92Ln/a8z8kyRF/l1pXb6dZJPs
KxWVyGpj+l24e17mI+61zbcx7XVIOZgNjDG8Nkn3WnaDtUO19ip9PphoCWY4AXXfB8gMinQBFAmw
0dzwaU4GSNDH76At3ENoaUsv2lqbsdQQR7iYvoGAuvcuyaetXn/BSqruBGd17DT2kYTshykK00vT
f1i8RCfK7nMVgRXI461qEqZzg/lCFcARZzlkjhTVurEQyU/h77Rc9tBIv7MlWyny+0smkue0VXKN
nIk6Yx53roJOaC4pKAmBx6ugpku1JcaXuHhj3TisIvoNPLhEopXxQzZJdZ/rFYs1YuZCHCorxnrN
zhoncYpJQiOOVgKb0LuNknG+rjTuWeGWV1v0zlZHYueB/LX4rUJz1S0JZ21RmltXslDTJmakYJ8e
UmFvMtugDkQ+tQ4WFQb1mdoUuGA2naWdOi21HqnpupUEk9Pmo0XtiokRuWt1mlVueUmq+NLN6Bwb
kqtQ/ZCfQ1HG1l1rElY1PzzUowdXs7/hnF7KTAZ3PB/zlT6TFjLGPVrokFsmnuEJTLHpQYlB0Zn2
5MHE7GKl07enLCvRVLXFscbz9NyzOedo4jFldCjNGqQSeZkxTLc07kxRP3c5YoWxHarD5CBUlpXr
ntEnfrZN1z31qn8RdkN/kQbaYxoMLL4y57Wf53eZoZBYsNnSBy/GZNdE6bYdxNicjDhcdW1unLm4
uJfHpkXz7KegVxPk6YbupTBALokIKvTcvDlI4ONDq2XMINzOq0GLMttX2lPObomE8480b4xbV5n9
3pnmkysSsWywf/Ev4pib0t4UhrTO02gfbRdwdZzwRKKWZw897XkQ00TmKXHt4sbVdXYD6hSXoEIw
ju+6GZxbmxpfak7sBXbGXm/41b6A7YtWiymGENWF4uU8jaSBmhUeZwOX/dbpHH2L2OczD7NzXVcb
VR0dil27lT+Ysjh2ZfbT19P7GEjLWw1O/hnYBCjnLqgEmlQAJhBYsYNQD5hi2yo86bHgR45j31mJ
Jn9Lw8Tk4Y5yzNeGg8NRhscJm4+rGavSnD+aWvvhJfsN3OVoZ4AsSiv9CFSAz4KQVo/7bYJH3fVr
updN04TBHaVLh5UOBJoJJ+5g1ZjVnSTAZQI63otwJK4HRxXMjhZ6WeMEW7o7+FpxNz8aNgNK4pR9
03+UUqJBspND7Fe86kb2i0hV/eRcKabq+3CyvmqzNKCMGvOx0XP9+OefBrkEWhTWNZpNNawgrF3K
Stp7Pyd9T8ryZWxyBujw+Wj1u6MmUq6GyUzpEQb/2BjzXcuZzbx98qLlhRLUC02EEre46GH/gVel
ZIGNTh4+PJlcH1Qc/WjI9VQYZ31GmGGhTnEL9zsOM6Ru4muorWtBeeyrilr00pWIbFAMQgqG17kK
DWtb5bZDWV2/JWT6rnIHnS9Z0L8y2eGSDECta4u233pOM/N9ou+xBOS7iuaNHIp17DJiy5SxkWHR
Hu+MXnX3w+Kqx+GkbQvHRSSu/KeOqBeSO/p2S/rzuRlEfWzt+8ls5B6v1Klth/Ias+RR5ROTy1sx
lRejMT6wn9DYhkSCwB3QkRAaXhqXuP9A+wUSY7TWQjON+HCVFG8JesZVNidH0gyLTVuybZQwDjrC
VVdmYhKRIqZ67aRAEuSrCEuaU19tqFpOmd/q6zbDfFBL+BrAGmMUf5sIuoDF6s7uF7FLQVhi0JDH
ogyKwGoGoj4UD6ndPfcloD22tDncqxqyrAi2DeLblYQPvSWV9JkN0Klyd3qn5EFOhmL3mW9IbCdH
QQqbb4oNHdnMRlI1rgsfhZbDDZSQ/2gsATB15RwIQEEenmXu1a8zr0bbjaZhom3GpciPrGHhqUmD
UyaGjxoxwASnZF4EgYH66weKuHqaNR8XYu6/hQbZMpbaTFbRbSo0VFnzErYldAufWtaJbLz/Weml
Nud9oOIDoYtqz7HnaQ1Vda8XvwsfDTsFMBfLPByR5pAkt/wuoiRoDSI40Sxlf6jC2cbkopiWZMa0
sboGOr+pg9GwGAs3rcSSiCPGtYeFi93sufuAP+uLz78z77rSESAv6DOCjCzUYTpAw6Drtao7QHLH
JIMOMGIahzBTi6PTEqgVE4KwlW7aXWkiOqTr9rac3Rthdinmpox9W0KeK/yOGTYxoUJOffJnixxH
Un7scn7jUKS47wMU7Mv7bYsmutgRDhW4u2wFy4kAmpr5SBJmp7AA39eGnfDMEMWwk6RIsDsHj1KS
YaEC1bhyEFedlpCSpJ+AR/R6dChbrb1Q0J/NrnvAT5+ckpyAXp2QHKh+oI15M7VNEvZUIFNpPBba
zMaOlIkh1pCLzaln5hTEGAwiZlI8gy3eMt/GFKLi6S3CGLeqY1bnPIYnG9dc6JKPNvBLWxUhmKrL
PVxn/ZpE9LXm+uvGDvqVZL+gxfBljDm+2rI7t3FWredAXKvBJRW+3g+F9OKBZYkfTWwOGH/l01cE
1hNgWj8CDOv9dSX53hIGhmO4Byst3+co6+mwkdX7BCcAs3JPZWNUPJhRMuV5dsS3/eqr+Aq7uuBW
6F5FZ//GOLKOw1b34i54qgTnfeCbFwfBNTAoaw358ArQLGKHEf4k+BLzmjZXZdWXYehAnDoMecN4
mcbprGyyh5NoU1ruuXZZd8b5s+5uzZHdYQtPqiQ/umzFHrpKT0j4uqQM411JtuZ3r9sPY+Nf42kA
vMRbU5rlKyvtP9/ZzYK95OY6B0cbLPtm6C/BWAiP6EBPAiJF3RIDgHOvJXAxpnD2eehjeEP1e9mg
FigBBRGOczdHs1jZnf1EsjqrC/J13Tx9aOfoe/D5/Xob+sjkuNvG4mkZAUWY50vbvSnhXpBBEU8n
q2kVzui15hx2Z4P6pu+yCH1dsvCbyq/MzfahQ1wcno3rELAbtn7D6bmvWSDR2JpwrShEZoUqNK8x
QQRrUk7nfd4zpJCO9dEmv8mFY1yM4r3Aoog7e2c5CBPaNgWpU94FlrUjefxZVy2ambrbUmmtS59p
h99j/e205ATzREdrmqLjLqetObzrmExfJhum1FA81r46F5FB/cHQsM4pGCI8UyzzVsq3FkQew5HS
cB6yzArXNcM6x/oKdWNDHvvTqN/K9s11w4zVVgko63dRxA8gNZ8dJ7pY0n0GRUnoCJDxiXEQQLkX
PF/8QBFnWFs9OJF1lHV/GpGnhJCgVtYQnvzEZBfIHIRU+4iaTgKiMsJgM93SMeeZiWuKYIw4ji61
mTw5Uq8vMsqOImnZ9NIyo+fVzPG2SGO8CBVm5hN3ZSuw/wY3tJymR1Kpvq25uxJnjHV7oAzS8ifH
xS4xJs5jiqJ1pdfVe9PItyGZHlMrMTY2yXLLpRCDLgsfKtLQPPKY1k7in2WOWNX6pePqCN2kO7aI
xXXmCW7OMNpZiEVFQbDJXOd31lR89X34VNruJTbUsyKohGn/h5ty0YwG9HB7fmBVRptL9+aQkBp+
Glp0n8on4n7ZljMJmL6U3b0wGvvMIo5ttL/UC6s20HhQS/WTSkavbqxnW9lrx05OFHDrJZaSdG5e
gvkmiUb12Lt7BLCQCFqmTNsbBXPdnn8aAYVhGJAC24j9qHaDeEUqUF7ekeP8QdIoOYM6Kp8s3ARG
+u7iq63AKygxfEW1qtZGt2rCCLuL0bzOUfgQTdiLczdbjynu9TjunjT3VZl1iVkLJVspu08lTmMB
hlIC/1uPRbAxDX5aoZENSWbEfaeJA7fby9BTQYWh+TX0mfSIJuFH54GE+PkpVGK61PiPsqI50/Iz
cUv8u2p8cwFFTSbvlGH/oM6rz3GW3hIxHsuxHL2u3Ouh88gcgfTR+nnymVgtr8+sBffCY9NVUOno
n3HKc1gHdpk58LpGc1jDlz43acdjhd41tEiUQ5aVSpYfCFfFqzmqHWlktLh4GKQbHP0wJ1d0kBmm
4vpK0MrrTIGraeNzqw00x5VWsRGuX9uOziYhIwP7HyJvVClIUIu3DtwMrRsiyMzqn8wium/Q9gHN
XEwnIZzEEvsT8/lhhIRrgwPYaAM+tNqJftnVoglcNjd5+QOOKdqRhA3AszXXwNrajWulT9O8oBtU
f0KJv+WRc+p09TlnzEssHd1+O8FTGj6sxXAxBz/BONpr9uHlynb7V73PtNVAomRAjVF3RPyZTAzK
ApZBYDSUGCEpco7Guxs7TD5paEdDMKNwB85RuB5Xi+c2akiE0W2lr0qUMdNIreaa3jgRtaizh/Lc
iCoe8TmPAT1NMMnb/BdWO1SBdXMnhueA8s4XYXXU0hTVUHts8EnE9gNPx5SJ5pMri50dju3tz7/5
HQs5gr2qFUi4YRVaYtyqnGnVDLS5XUVjMm/jOkD0vpgFg2JI9n0u/HNj178xWZ0b9JYHhKL9Prbm
/QAQ11Y1b5Beb+zBLJAAMbQKpr67B1eda6OJhzWvSM72iyP9aXHUDU6kdJwRw+K7JgZvjI7STO8I
6XosU6e7b4PqZ4GcH8OygKWaB2/o3V8kt+tXlI2UkxVazNjlOJIVYRPBVCL3g7W5/cPN6hiilW5j
nyAH9gc5NGpja21xIo4e76MVTVutn8u7CjXPmggDak0xJ1fgFV6NnfCWeuik6pNkZ7XTWiqpyUjt
M/Gvr3POUxsnGBQF8qz3XASOl/hNC37Qai6z8n9xcVQ7uw3DSxaeZhmUD7M7PrlFiaM7QjhX29mN
6ifZJo721Ib6eBtUMd7ykCd2lU2k17fuGUvSqiwBbLBDsu8MzbIBebj9mgiXN7+YjJ07a8bBHoZF
R8DxbGFB0qpa/9JIIPOQlvwQHYPWysyds+EvaphhY+tRxRAdvoUyE1Qli1yFWC5KE9LYcaAL56GD
17ejLKYrrOiHxz7Yz87sc+GzuYkJLIvMo9a55tEUhAEmjOVBXLAgdepCPlckuFh4zmZ20O6acJjc
Q7dNXItj66s+VfLN7cpxLQdycTkdes9p5nxTYpxc16wPiXM0HEyTERbJpEuuVZswKxjYgtig1ab+
QKqSsavsVK57v3e8bKjdbRdgfVWTNu/xTIf3bdUSS2M2pJ5IrxhF98oPbqwnxOwHc463VPQGNIIk
xFAokhM96MtENUlaNietHf4MEZ1xLsU2iYgE9SOLCJSKcHEgM69dYdb35W85a+3WN+wXOvb83uqv
4E123AjZx2JWiF57rTjYjtZdVcgD3Lata+Wa2pmYQ1JAKmRFzPHnPTRaxsCMUTwhTLlXEfMxZRK4
zJ4KOXC8yuPqjhT3a9/w+BnM8DD1yR1PnpSB4GjYzyTKb1NZsFWX2kMUZJu2S6JjBKKEsB37ahPT
CSdlY6PJi5PaYOkVMMNK9pFpvfsi3qIDOqb2fOy1U5nm5yDiELP7x4CdIZyz96DRH3RbbQQOFZ2v
l5XxrammzewUD00dPveWek9z4+gYWLG0Zn61koOLcX2rEi4MupL70l2XXNvuzLE827Fa6SUlI+9K
MZlcHAyPHQzxBqs6zjHtlY5y3bbte66jwLHQEGfkuo0IleRkfc+Ma/oY3c0UQPwJkSFjxrFvRkOx
FpSsS1g4vIocubKRP+p59gkHcd5UffWc62rn8p3QW5q3Can6pg7MyjOH9OgzEmQDWxTnJmOP5Rzi
gLcIWBoDvxQjMkJGX1oLOjR8o6/6buf2BSyvs+M+eyM17ZeLZUaLUo0NgYO/ZLZOjTEehb4MAeCW
Bxl2gB7EPPthsmhin9GO1NfmqL1VFf6TGDMkh1SxispMPOACeEFbAbSMSUOCYXxDE8cQ/bPs2vc4
HRxPhIwLuRxMD6dy41VDWjFtWauG89CiUe3LqdiPQ3+tKNk2o6thy2xEvbcGtL7GWHwleXX7HczZ
9OAsS9I05X2oEEzmqb1Km8jYjAYxQkWkSjbX2OEs/Kwrlx3gKu8KktV8k10HwvXjbEtPMveNilbf
R2TXeFbTDBtIhaw3+yWMSS6WLvAayTT8mBapyksGXgP1nUW5RGgSRsj2qDRio/K3fR+YTw1tMhp4
QRBg2JpPzIm5KE22KxnHoW7mwC7DfGYYHxDFXSY7Z9BZyPpGR+zrxNLA5YcuTH/rRmwY54G8IrE0
XxwzbO/4Sdx5ZhEZFxoutP6QTiClU/PqRHn+EjSNTWMfTgeNwoBqJpUbBnvanoN79OZkuLlPsYjE
Pnb9g9kN+OJRExzsglF05us3nhCPomVj02m2uasnoHTxaDFUcNvHavkjmQQLe0e7+/MhVgTmpuhF
x2y+7B5rElxvQcYonW8YkM7DZdne4z49YESqIsYwVoFc2Gjr7TBbMOqWFRrb0w4/ZTbgyNup2J12
UFxiGrFSHfBb+mzAFeDH6hXrE6rJIt0t5pR9ruWbvGnVXcUGzpyC/tJWeBxl7J7zZNSuJsNwy0B9
yIp2S741cJiE9EwjFmvbIvLda/CW3un9L3yyzb4jzhH9P/zNcPnjZHdldm4bdYciuoCcmU9nQ+rn
KJ+dyyxxRmDnK0Ltw1Bbu0v0IxmLkEJqRI4lkoeNYAu9Ipep/Ssi639Vcf+NKo5mjgiJ/78ozguj
z/Kz+c9Mvb/+lb/J4FwEbYjVgCY40NBswHr/QOq55l+EgczNJujERKel/imDE85f+GTT4uOmcE0p
/xNSz/yLJQ2dLSkpF3DwwEL9TzLz/i13RukciY6jI6qTlhL/ErVSd7VaKG3Oroxp/HyN4aPCFNrc
aMzSRS0CPxh/nxjtTzW0P3gEWJ07dkkgdqATQ6ZtyyGat2Se5wSe1Z0nmkfZpTEIGceAwrQhcLND
9UoPo5stI9cM/ZZTYUeNLMTYGaVr1uoJBIysea6sDyxmf5g1yYFZpiSctnUOriTiPqHoA/kb/TcQ
PcMy//0lUGDfdMCHrqVLxID/le4lWNxNgM/wvvmMA0Y4rpb7PODnqcebgWQBzXlXPC6bTGiq+9oR
awC0ns98gAiRa28Qvw12vRLRtiUbJWjLC/bMvVx0ZHP7WOM0zsvV0Bgn/uqZku2KduQa1f6qbLoP
HDXPd6FoPhP2lAZBGqHRXuJBsVwM1kQrG/W8shmSvg+EHBfkrKUGupgq2Ma5emtN4VGp7uYs2LW9
vwtJ6239M6L5i6juLB6f9bKVaodtidQgIjvbwI0UOs+QDbxpsS+K/mk2Kmw8PIlToIUTlgaHK2G2
53UtnbsUDyJtJFYlUFfJjxsjhXjPpmdy2Rx/1clT6h+Y1gQjY2dvfHQQr3yz8yRHXM+ufsNyorpL
bwW/LNVYtES2/h5owehGkPftcPWiILmvySw0XzR3J9xd7X7p2uMyMurUSfbHuCU1LCR8ld3fOjX3
HDIxI0nyCjnz/RHwSoCOS7XrhoN02mNSunThfMpHYxmjv/ZVwrkXs8xEg2XyHZpTaAz7bNbvbb3a
lVG6sRBQ+Xbx1FvyIiaSWIFZu4utwtlHE3FucYQKslP7qI8xJTT3DG2PxtycEvR6pALiGQxZwfjo
hWhXU5ZEDTPBHvNE61nOR6Bpt9DIt072Vvrykop558bdPWa2dRmbEKSGdNWl6pFzmDtlz62/xwvI
0JwyQWnGtSMleXHd+lQ1pZhWVvFGE+SNh9QkTFl8jNxOM5FCyP7YdBDbmK3K4NbUL4mRU+MhdwBF
gzxwpaLhLeCMV/NdiuUCc8Q5vPlB8BLMEo8GvcuQDL9TZCk8mb6ioD8EylxpgYsxEq3GBssSgrLC
4bvNa7v28dF2p2nicglO/ksTvCpKbDCvo/lslXcjMKx4azybAY3EZ4Z8MJKA1KZf+Ny5OpytGyBT
B0mSRKlXiDfiSNAYPfYAu9xU4QzbSFC45lNbvyfjc+zuy+CjsW99+wRnWb0MAXj4dmtl95GGXjw6
wqfli4XuERK+14ZXAyJB9WzONa7JjFKp3RnOqUpN2BQH5HYdS0ReTGq/3H+33wuMMfKWincrhq62
Kj5QmS2Y62bb0ngjIKQ0q/cmEXs4zqflZ/EzyjGHuZ0WHWSKCob7IwoJokzopqIMSgkQImADOkou
u21uWmTsyuFFT/yrgy5Q/RgQmMaE4F1r2sYY66XVbCffhS5KPiYM5KS1jvw/vyLBBXm+CTvSUdz9
ZED5NiFvUJw2M58VbagOPB1PPUTeQ95zG6ThLunNXcuUh/LuwBh/nbBUSOL7Ykl350FnCjRwdg6t
p8cfALrK7Q4anDiHwYhGeEZSEyuOImoSl7SfD01cXlUubox6DxVjubDuz01rHPtA35qt+ci0fDdl
hC+Iaj1g9wA55y23dqDl7CHAoeUpGsYz3iwAJyu4ZSo5pNpdFt7X3SYoGfIcobBB1IKyCZs4bnZw
2uvgDKeITBuDu2I+h+7HUGO0mF6M5DsS4mgjac1rsB8gnC20kT0BqdgwLyOC5tCvGEEIpGXZkrrI
TcdYWPFi1/FLBpZh3Qjff8+tDDxCYdBLT83FRJvNDk976gxb4Dr30sGSG6PKHusktO+zSO9WBnPh
IAtQUGQ9zsXyLlaEm+NOBW2mpeahoh4FfFd/JcWU3iJhD4/uOByquIjPMcBzr0Q1cxCuhrpCZUfG
zeZDmUw2OmL9MLI7o3bGJYolSmcLELKZc6Pn1DE7RizuQbrQbXq9essU1rcGVc2uLtzkUNaNWkut
fy8lgQmMD1xd72ANEEUeKYy7wAGN3q1RWbfpwRWRC3Ojbt50G9P7VDnZhbxJ44VQgNWfTysVHrNJ
ixlyL38rQFHqIRWvTn2LwgZMBgfMdAKQ0b4uw5tzVoB8wZz2Ai8ruy9Gsi1SAzfaaJj9mwl4lD2T
/Twq1h3FYAqW6PrwNrhYnUejI4xjcq6jLsaHpgm2U4hTdu76EWHy34Os/qRZybhX2zFDUrh8vJiR
OAFDXRKvZpxTOzUBHlCwCfWJLrE3y2McAFuPNCvyrH98pRrkPKGbvGJN8kFGvL5Rmi/YaCNcrbtY
x5KZfBY0eX9N0PrzF//88edj//zXv0Z5LZ/352OTrQDgcIO3ZgHcMQQW7FkZJVKg+dq8kanKj4GV
FJijlxXnUCQFRNVaLsdkrtZ//hMJ78Xxzx9hnvGT/PlHYjr4/KJhnTp2BMr/iRXztVTbGZG82lq+
qxAmpwAWgXduChNPZn1v88XRlB57IndHNmbCwtHMXJJROJVWgN2yXWM83vQlUixQl2RFXAdDcrAS
h8NwsSNmnmzzrQl5Tc+Ng2a8d2jbY3EZqBIZoV8zlHp+twTN7TpmaH74wfoBvTnWS4amBr4hqzK3
ZrgQ+ORhoMW1WG/N9f/j7Ux241jSJvtEXnCPySOARi+Y85wcRXETICUq5nmOp/9PqKsK9TfQ6F71
RhCvxCuSmeGDfWbHShbOhdEwH4smxJYW7pYp3QBSXk70BDUJEcV23xk1lXfGvqk4CzAOZLkC5LLB
mrpQQx4ciMVxlFyMuiBZcErdEDNHtO2JshWxwyLYbEVr0TMc7zCY4XfyEIHmi6T3VriYyYd+U4QO
tshkm040oiUdjDR7p3AkZTFcXRoFyhJsOg6XhHi/81HamJOGaMsVfl32eILi+DLP4lBUzMhCyFeR
cy+t+OaM1m1yqF+FCC/kRHFJd+zbCupZfgG79dzP9WeV3RVjL2aoR+HPb4Gev+z0tdMtATj3jGK0
g4G2ywx1C5kqY3S9R2Qxg+I6Vumu1enfF6/r3bVg4QMUsBexOA8NuwaNzbWBpRcgpTG99GO6zUjR
ezRLUPcG18zYTL2BDuVj+rRXELtWfk/JkUvKIzduAWcVL0zeQbY8F3m7V3mzo4E3DOwdsBLYi7eQ
boL0O5HtUfPMJqMFD6Df4Q3cJp151rWxDSlYkRDH3PZIIf1hCaBqFjQbW//ENKc23a1o8uMQ2rxT
H4Tt0W9RbjJM3S2upTw7z8AlGrPaGMbPArADivjWGJy11eH7dAngmHLT9f2uKwSS+BFCMChMsSaz
t2bi6RXd0UBlc/x+pzO59Vrz+PfG/z4o914xY+h5hQNZ7ATPQmqOWznEz4ovcJA8Qm2zjbEqwC8z
lqhinJwY9Z+VSOmbntZowCjbxW7GZrF82x2Qgdx9k5wwVIEoAsSCVjb2eoWbEvo/09N+Oa26w1a5
QCHN8VQ4Yp0nJE00YLjuPrvYtmNv3XqsD5y/bcqUjRSDeggDC/Ap3RrrAUVX+fnaC8TW73lbx/XK
r5nbBRs9D/z0kgPmaV7SneT84lUSBjJ52rHirCmfGHie6qo490iSDikMI/J2BYd7TqgH6yOp/L0z
0+cWTA8VCyW1ra9SKZCn7cmXagvraMM6vZkHZvDjuHWMx3KqCYaPaM79uuo+PK0hJWE4dsIt0uB1
kuEzN4p3WbS3sghfYacWQ3lzuBZSwcDTXrwyWl5nRKElJsGg50vuCVcPz0UV7TtcSg5TgkxQo9DD
5GXuh5eQI7zaTu0Nxz/LKl4TPGIxojVOvoc+eIQ5srUa+5Ate2wod0WaHnHsrKpu2PQwTog+PRVt
ebbbH2K2zvFAEhjoBkRLC5sKHALOTjYHH/eouvg49xOHHgesCNXasttN8XRu8uGlsuZdPpfHvnhz
RlCA8fwUzOOvFLaF10WnzKvuvEK9hkHjk97CD1baPr6gccereQLr94inwN8NCRi4JNgZycjLWu8s
M7lEhkM4ApKuWrglOZ/8tZzzDaPca85OBol0PxF7ENsKT1vF+ht40CGXAWvZb0RkbTKV7jIOSNlI
2JbklQuHkSUw1o/azzaqEp+4//benJ4cor0GzEsn5fkveB1Zm6eULp1t280PKV4rgxg4UHa/+qyH
8mdVWxSZTpfONw40a7CXLEo3MKIZiZKZ2XSi6YcVsdlp/DS0ZjG3fDd5g9Ds2TQah3S8rTWU0MG8
5dMtnO3vYXi28vjObfXBavKnKbQPJLtGh5jofK+s5FxO8kDUaTtH9lrLL1k7+6kZqbsu1oWZbQZp
Uo9jY8hLNtJt1qSrWJuegPHcMN0cs3I4GFqjwHdPtibeZJxji0vBHhfNJrWyswG9ed769cCZeFtj
zCwBlSBZbr2ZAjqr/Kj9LRwe8qZAohyAl4najoCEagq0SECtHCC6S5DVLCjr9NtL5WEnlyVXVSCG
3hieWylBWZs4asKVlQAkc4sfjOhfk9F8Di0OK75Z7i3MUXhkOHhYPo30sdhXWfzCeZBcmfWUWPPN
ofWu8J4oQL7ZS75pvAb+Edgkkxqj/ZCBibeJEtcNBW98xSMpm/rV+/KHR7Co7Pe7OqYJ7oRc6crm
IiNnmzjRWUbFq9AZMPmSWdLSazqfWJDh7rlHq83eU6V/9zr4aVFv38gYFmO4TdMCHld7GiucCGgN
aTExD2z32uGLoZ+FJtanvBtOI9NGVg6xyQNGUajDCl9TT884VVP75hmb8KFw7PUsIBnP7QEt/Unj
8nEq0toh9V5u+OI0P1UM4LufDpR/HaScUEDabYTBeIY06Nv90S7bAyUs0uduyVRo8qMbQIW3yeiv
riGXUeS6Mqi79+FtZI9B0+8z6GCmd4amuBc+8Wcj2BOg24aYXpI03VccNrX5lr7UM3u7jZXZOOXp
cnRZDMBB8Tpbzm1EqSafdhk97B+APpJliIsMFSuXns7+Ws/jVXHJibJo09sQdg3AUmyfKQoJtAdk
mmuUB0/9pA512D+VYsTnEh5dGe41SW/sX8kFCBqNbabcytLfBIz5c8mBbYp453m7ssouTkI4IhEv
QsBFEWpfzu3eDSgIJCKGu+hFKPfN8My77vVTOzq3qEquFh6IlEB3H+WbWLSPmA0vmRnu8e/CHHLW
QgV7qrN2KeXs9JWdgpqQmz3fU6PdV3qCXZljZJgfAVSf8ZKlor3r2HrxsS+kNme4FOPrwC2o4gFD
qKJBp/Ocw6CDp26YYDkXZ9ewD3N9dnvnOAp3pwq1l3716mWMgJaQGz5+mhCygMk7xcfjsMvkeErz
YN/o8VTxLhhGuQLNtVJ9wr4//TBnf5+kpEqy/GcZ2z/qcHrMJPXElAA0TF3GZaWM5CXjzjjBj2Ol
fPM41dmVvyZYtXaG6uT5zU9n9u9B0B1UW+y56htFc0yq4lG26uRi9M+Hz2hKrnPZ3Zu82EU954qw
vCjoUmW1lwPB+aDbU8Xw3On6sSqgZ+BtkeWSYNdPrnT4v9RvrS6uRmeRI20eUpzilrMfKvzXcfCI
5LpOpvQKs+zYROqxjhvAUvYmLnC54QBJZf4U5OFHzkjM4ai/vMVlHHxQ0HdIum6jBobMlXUazYMA
CurM48nxhhMkxburnVPDpXAcXyVbIz75bc7/AZXw15wHR0BVdwF6WyyO5XateLy8irkKLY+RUZ+7
GIv1+JUyRYNi4FrB0wK87nx9gjLQDNF5GXYCEqGxzjYowxbm2tM/a5c5x1SeUwtNwDJO3ZQeXEmc
ZoqZWIc/iHS9W4n5rKFbCoyiszXdSv0CcOukOyAfrnFozPQMk/fSQ1iRln/0PbH3p90km5XGoNJB
Bpdq1+Oaz8kzeAAA9K+R4e0ERb3VDh6NGObhfOsCeY95jAOe0tl8FUhuQTihUi60h3KXOs0Bl/Jz
J/UpyO2t7fpQRAzShtM2cH4Ujj6WITGOliv+D2XNJ38EZ8wJ3nDTY0omGqDRtfbGx46LLHc8bEjo
dU6MI2K8mlQxwb2LJIdWgkFBNJ9Ms34TPG/Dwp+oAp4rjoDC4JzTHpw2PVODfkzOBHS22nb2aDj0
yjJdzSJ7qwZ/M7UVT00IkX4rtLrrlogefYcVTi/c9rcs4S3cBKcpCA6Faf7u8xacTPuUIFM00KFN
3yAtJ+/QzW54Zl7TVLFOD9/9CKFCLpaAdA8l0R7f4JMd0my+WTLBQ9Ojw/nlQxVWew8L0JAVj2J2
8eHpp6At7mqAiaqSJ7zuQw/uKKU5jsFpmxzBQXJxR23OCPpN7aJkwuMcNklpPeiMs3ZjHR0b+Hk2
PykvvnEXv6ZBiHeWqu76kyqyc+9jS8+mF7szYL8be8ea9kPvnxNAxiY8Ldre9n3UnYbJPsbqh+j6
lZuxiPENlGa960DYUePIStWewOKXJw0+TBslVkp3rWFTW51mW8vBRbEnkPwbxnfbsx9HovJzLt7B
ct+FT1MCd4ydgKaH3DWOnLfGDSBFe1yX000jupnS3hCk3FYse5RE7rQV71rD4e7WXamZIZ2JrkAE
CVQYJopvIg+NVWHEl7eUk1vDW8+pkm3EPQipQ+jdGFS70W+2yuj22vXpA6S/i0OwEsYpeays4rMK
6S4QBe9Cb4c9YF1EbzyDJxaou9E1+6hQS2XXTifuVU45l8crjSHokWJLH8xGL2WVwbg3RjSknK2I
KWEx9+fYU3tbfYKsvOkku/gtrreBw8o0cyfjUl8joORmt80EMHQRhHxltoU5/eamPlfOjMXIjpsn
KWuiDBhVN5M5aGKJQHhyzDejmv2dJYzswdNP9licyb3sEm2cieU904gYspth7nfdTduBkaOUsoKy
R/UF9KTk2Jr6I8oahDT3d2WlX3h05QoneLCzMgEFADwl8SexA99QryyHa741v8e1dYZlwJQ0ojIg
ifqOQBzBSqlyYyUTshtgpSGe5N9B5FhHw6ucR8Kt9mPnUogSjuFtrIT9OCVS3RQJtb9/VsZts+qY
BekKDYIVnnWopbN5TMCuR59OB01tMkdv8/e01YXoJU70B3MMBOHggTv/hGhhnmTaslWbf/yiX+su
PJkAGRizi3cKFjDlFMWV8lGz9BE3HY6dLTS/OSo/6HGriCkkL6C2PxhX0XzB9xJnzhcHknKNu/vT
9iBbD+02cYPL0PXkxtGxWwXkRtvdTfAcdjHL6jgCmFRQOlWGm8jxGIXYksToTL8kd9Y0fFb6pmou
GVn0nffzq0IvMQvVHwaarB4mCQoySu9l2LQntynecmSzFXJltGnnP6aP6CoA0ZWDTatK/li0hCQj
O//SmDho/gajFe7jjoKWFvqx/VtE/bAZKrpxHeDpeVAAYYjJ+iXJFvN+uprwD2xlnf/JYw5YNVFm
SH41NF06KoeIvglSCNfG7vYW12y6ZAzMOmjooG/iL0Ha5FwGzUdaUBdkTBnXdCoNeDVNiASpvltB
xPEJF1v5K4/Up28zgdC2C5JI5Ncx6MOHObPxXnl9/nMQ3ltdNOWfKv0AZk1QzFLVwXOSbV2OB/Ii
1cXMdLtvfMwqag5ezbpAg1IByZpeA17yDWi7kfNiBBoT5SDUuk16ejOscpeVaXcf6y+Fnnu3gSph
zSSTNU/+Nq064sd+9OLwtJFg6LE7m909sg3nVKlh2gShuiQdPjPoOcMPnCfxz2p04rcOlX7P6GHH
mbBmHlH4aPVJcx0p7kYcT8RPZIF93VT+bymCn7Drsjc/Q2XLUl/i3ubw3VAIto60pd/57FPiOd5v
tymfQXHmP7IBuGFrG82ZmJoNHA4r2tyEzg8vbu9//6qSzdWf3eJ9sGN/LTHqcH6mGDhra3ffErA1
yhBhlhYb0UpmQwVeP6ojATCM0Y0mpp6oHH0oiC9/lCQc4WJyaVv7ZhJG3nD4VaswSMFvOOP8VleL
v3x0vYuQwAkjdbEG1VxJoIVb2b0QzMWULkiqaPhR69ENGayEIebPtmIyVFXptlAYjbiu8CZKTUUf
cU8a0wD4CXQ2KPkBYrynL3o9lDhEzIyJkOh/RPP0HdXGS9WzFuIkQhzqVwVRebPWX1PLp2YzmQcD
xH2eAeJv1BNR1bKhAmekcXat3G2T5XIdLSZjJ8RtUtY/pxK3VRgYnPxlfnK7zj84IQstyL2RcAeF
WkfL028tyULeL+k69QOckoQrLTgonvPsE4Rkblc9yKpNkRuMb4PQyTZvwS1PBkbIOczs40zyvqJ7
xBvBhzieRNm19UNvtL8AkJsr31har7ONNdF/NNiRu3Uj7xoXR2GxGw4mO6lP1djYcoBvylcr50sD
BLFwC+Bf1L7M1vAWPyZiubyM/QGAc3Cyy8YjntqiQVbbvkIxiQVWV4g6XxLpkJRsBjQ10G8ykn+M
guGTbtGosp6HqgmuTTHJtRvSAdaBfw0GQphj1tFia7nEGjvzyHD7Qef+LQ4usJmhs4TvXs5DDEEu
39J13G9NG7uyDRws1+Vb14y/BJnAlSH0RZNr45Wfxo09H8KSkqGp4NoiDOyfnCsHZ34bUFwPI9Tt
3SAZHGqHvbNrHZDqXNsoHrJSjtxRl93yjgQ1aOwekx99KWZZ+mdlpJdy1CY8FwgcgnT6uQApnJJp
g8zY38thvritkVzSGN3YNI+0C8bcjXiwrYlf/IRWNwl2wSLDZ9cqP8SLijsNcEcC6yNW8jm1EheA
JQ1cTPyJGiW8aaLAhiQuQwqhR7AyEXX2rPHBmxbJpxvj1osps3pQikYW0vnoBRXZsoYrROa+l/kQ
/AkcUpvB2P9yjNZ6kGiYTza4ARDPs4seETcXrxzo9jLCmooVwNu2W3yJuouepWfQDx0wcctZLzry
j7vaKP2dLig9TwdxDDsdfqUK5j31o9OV7ccnE0S1EEPWZt/HlAQ1nMMWORN31FhWm6oZsfTZ7bBp
7NHbJingLyOEIGPWHzAm8Ps7Y7mfXycRWBsjMSAxpXLCCpUbW+EEExyYoqHvkfolT5NHqItPo+ua
TZguE/bBVOsy7Nm3zIvD9p2bUw/RoS6f55B24gARXUViuqmSJislnJUzxc4Z1GqLMp8b8AO6TluH
rKeby6bAOXdScReitNjnE3sTNTHdBJ0In7SmPcuh6GKDCGNe6He7K6uyyZGxsgmh05sXgkwA33Qe
oyK650YXv3pzEkJs4Z8lhxOum6nwcIKH/UM3DPVNT1+pxXaPpICzGYe+YTH3seDurJzYizfxqON1
BiiefOS8dLKUXFsQCjMQfQ/ehVjNkhxV4NLrNnkoEm/aGDUZXBteFKm4epWnyVeazv7J7o0/tkLF
cOsDMx502MzbTqn4xWUVG4MgeelXkKhxY+Qo2JGPiy8uDfwRcWtuhnm6KDkP2xyUzq7r82LTB/7d
p0l7FaPkbDvBTMbcCTmT9ZpdWAVJS1m105wKZYHB8DMwNIY4g3KgWwajPax7R1MomPY4LpffBi5f
R+woZ6/LUu5HSQ94x1A/C4b6M6TePgzp96Fq4dVC+sSxN9C4PITXAF7+bjH04sXs92GuaMOumZvX
ce99aAYuWrLI+mHMKX15yivXvjYjd1T2q3lV0e9Z+vhKHbNrbzQCMBaPxnIFKrV5lGZOBLOarjAU
2RBkz00bEz3eRJaCDq++X4+KWTgxxsZQl8p+ze3BRxLC9FHVQl1KM/8d6qgCrU3Ves7dOjBcfNEt
/Q42dHG7Gx6kjLEK2C7dSHFy7R0suF5HO9poWtYp7whuj127q6v+ItPqIN2euCXE/AJB5JB29JkK
lgJE5m5DDgomdoke5XbNn4FJCZXYXnlXcf8MP55cLZYxcjg8VZzTdpXt663jdL/1HANPMSU126X9
VHnsEYaZbCdi/avsNIcWQRarfyxLezrMkQs0fFa3egxzOGT8lRksLDGSdRjEJWHDCE8IBQxWQrDH
iwhQLBGmwZ2soxk0tH0vuYqyByiUl4SdR/OjafGVNNmCzQ8GIm0LFH2wVwZO/O3oY4GpZpbev38h
mXRwrMVmIe/PrGu9FjZEmtgkTu/HNB0yd5jbCod0hToW2MyfgEz8UUxYFmeVc/H76B1k40zyKg+x
t3jOjgnLySqk/8agjhKVnPWgRHF+8iPnVOeOwb0ALjibu3yLGdkqIiwfjYJ+Fg79Q2JE80Fps7/D
42BcqVTxy86bDces/uc0Zy/OwE7HWucckzIsHotGgQ5igPxl2TG83Ky41V3xAwvoX6+W2GdezG1L
am4Acdf8mrL2YsQy/qEmbj6JxIrXMEU7DQzhaQIZQEww6H8iO5auarq+PqbUI3kpnD+UCkOe0Olr
3DevVj+OD6pChTTYfzcVFvCrdDRIecHkKPfi7pKGlrXxvbZ5DkKC64RLSqawZr5rTQ/S4zj/sYNv
slkwcEYGinjYw98C04r7C76dePcH12PGUwWvdtZwUOXI99hHBAdiH3pK16fR3hyj8jSGES426Bn7
FndV5plib01pjrIvh0f06HA9e232FnrU0zXKJReGvt9016aS42ch3D9z09rvEz8wzo0GfT+m4MhS
V+pxrjxW4cAZr/DBzGUqbJ9EaJuYFkiw+qlXHbumLDmUB96htpetml6HQxeL9ERBTHRQ8F9OdYIq
FORNfKZwrNyrIp3PTRTCmxglClicvoNyU7upSdLL398JwAT/63fDv/8bDzpHj5EO43zO0z2nLoc4
VVUewh5/vFsjiHeTrg7+KDBjtrpcuVjLt03F7lEFAd1+gW2cHcPvqPYcBsZcTX7iyv2gpiigoC1v
b0Q4W4boCjU+siJyAoaz0Y07YdekBVyOOvkaQ/MgjYKZB9eGh47S8L9m2f9vtuLlH/pVMHuMmFE3
//N//PMfXtiV/+0DruMcpB+773p6+m66tP2XZ3b5m/+vf/jPRu3/i2MYhoMNavL/bBk+fqZR8+u/
oTP/+Tn/Rmeqf9iK6J/8l2n4355hJe1/OJ4pDdNxlWNJ5z9quI1/YAfWrpRLjZcr3f/wDLv/8Gyb
MwMF3jb12TR0/+v7/2fVLD86fpLBd/HPj/+zLdkw//dqZ9CZS+Zm+RK5einHwCL9n4W4nW/VFRJK
f3BKKrVUK99C209OoYRT29rIQAGlMFGUlQc+3YCBEPU/MA7HMDe2oGZsWlWS6NFtcrk3JEpE1yxt
pabUpGxrkklVYu78WPcHWtW6Jb3EyeRckuC7tg7FbQ2Q0C1H/HyvfDJYeU4BBdUQZKGI2JEP70Zy
haUF3JFoVUhIaRUXNOeYERLNmms7ZRLhXeTKfJ3tzuOyFEFbGW2GyxXXo8xm9BmtLUJPGCrIbQ0E
uKwlyRWkWNCMxqaX2AvdJzAqrPMJVbc1BqRTE1XDOhiUf5lMAkNDpgf8AHsC9RoVlNGmHZvf8eKH
0agvX2ltrnLLFSu95M/8JYkmlkwa+Y53uaTUzCWvli3JtWrJsA3oac6Sagtq8m0ESLeW6Q330SX2
JmfvxeVSi0xM7K6DKR8K3AaSyJxcsnNZdXLyOsSIYoE7l+F3IaL2knBKvwDj1KtxSeEFBXk8+TeZ
t0T0lqxesPAPrCW/J5ckH3PfJdfXEPDTS9Ivtcn81Uv6LxhwwxVLIjAMWHU5QhdIr5OLbzEaDmSc
WLwshjnhaF88x2Htl/0MljlTG9OqcVD/zSEuiURrySaahBQLwooKMRIdP/OwlTbf1ZJoTIk2Whyb
5JJ1pF64PmdL/lEtSchpyUQy3MGYtViZiiUxCWEiJK74SD91CPnRKhjN00nsp9w+B+tJNNO+meIe
uaSrD1R4kJar/wCpwx675DXFktzE/RxwC+HUYXZjdeb9VZ29JecZLYnPesl+ovBXD+j2kioSGb9U
mGbvIaLu348MecsUQwMFCKsqVXswRlNsVAoOEi4gfrQkGIk0QUMY5Vs2qWWGzVmMaNy701C4NFVU
KrepmNYWgIodDEAys8sf0I72y4u9+g5O97l0W+7RnvMzoQx2Y+ryUUVT+dKAQ+hAANAWwxXdw7RK
xB2XESGDB1b8L9n2AZqHWqMhIkAakrlyiWe5dng/Vt8hUgbuHbkkaJNpr4foKu0EG0WlsUHmM2J2
Uq2x4eqtzCrFCRVmSjaAmEydrF43mNzXbkcvZzHSRUr879A04nXKR+xTM3n8gdPX7NfBznSq311H
FlZbM5JetJw2sireewviw7dH6hoIuCD9crtKOlqKbMwy3I7CjcV9ag+U7pLANBtabzqMZp2vSt6F
2A+MdTgwBpJE86R/1/YYnAnOvRWWoa/OCB2XdUqvhojHkbVnWMykP/kp9c9Q/MFCosgqE6G4RgAy
ujm+m1hfcVEzCXsYJInPOE13PE3vgZb9uYKJC8LLw/WHj04LSLxirrYTvYK7apoxtjbzkRX6Cvp1
4ujvIsvQfqVx5K3c2lEYmb4rh6LsDnDSCtFhfDBNyktZ77e5vzAAhIA30xQ3zw8TboJdv5VR861a
yqSq8o8qzxGjnq2zBKWNJTItFOHpYolRl0ugOu8pV+30KoiHC5VVvAhL9noJYYdLHFsG32kO1FRP
ZP15uy2x7WkJcLckuQ0S3VUbbcNhPM1L1DsMipdmCX/nDUUmCXmOsiD6GgbNtx0yFm5m3NFj+ju2
Wx7OAl5kUJULe90kYm5UdE9+0vVbPbRLCN0mjZ6TwkuWeHq/BNXT4r3WmKl8h371JaTyUGap9dDo
9octcUONlapXcyFfTS+kdUX8cJzminCKjygDicSc5tiRm/eXAL1Jkl5SB6fA7RGv92CboMNgM3mQ
XB1WxgzzzhjXXRGA0GDEHS1RfXbAz16IYkXeFnICa8x9XKL9Ud2+5q3zI8m9577cVyMJN+jnRxjO
dx862rmr/jg2NWO2SbBmfHdhCMSLzpdCFchjcUjJFV7s5DW2COcnI4YYthZz1Srnq7AGj+Bc8MPo
zEPlWI9SgC8w/4IMoDDPFfSdYYEcaIrQyvHTTy1k8QWDMNf4b4aXYcEj1NSAriPiOGYSP80QFBqn
nPY8OjSt1iDb5i8vUOGG33PfI6cKhAEyGgTrfh1DZ2BEcrN/B3gd4QohlvQLxqFegA7zbHzPXjCh
qQOxmIEjkRGwl2qBv2sw9ArQELx1JW/hQn3UUXgaJ9b7ctECgHl9I6wC11swEw28iTQ66Tb/9KBQ
zF9cz+aHDjaFHb/6InkM0uTTuQbL3S+CYxH56kmp6T7G9JNy3f/QzEEjyBekuC8EAF/arP6aIGPk
CyIj15TEkRdKtjkWU3LQ8QOlRes4UtZLPTa8MaO4wLIV1p94nPg16Cier/LuVll1/TR56G34Btqn
xhevxlJkO3nSvUnriAWayANJvtPk+NDirOC5Y3GvmvgDXAy6nU/me47Lj4xyDI4fubjKsOpJktEH
3AdMwIbcWoY/Ad25ZnXVE0qG1PDmeJbg9TrOpc9Gup5LNaznNMDklpcplSEV1+IB84Q/46KbaQGm
JH1u35wkInxAmzUiU4Zhqu/eI3hTktPlRxGDGoROUx8Swo5vIMMxdvLfHaf0GVL2wM4KL9qIyumo
tLeddSeEd7NaCgGwsL/AgaruvQ0SSWbWHgkIMcgilixEcuAiia2wldmhBYW99uscu0EyYvAG/HKT
1VDTRjmvuihS1FHzC3FhY09L6VWQfGGH7rfhkgpWfjcjiY/tgePjtOoaWe65inB9FA5ABjVaKzU0
7bOuMPhMBmtgic+WwoDcfxZ4fdHZ2SsTCk2PnlX/UlbRH/PF6JJUEMUpfBOmZ3zbHhKaVzTtG9PC
59KmNqK0CxCxc9c+jtNwqhgdHY3Gmja5A7q8yuZfaSbiR19lBukF97vSQ3mV7L3bLm8oxgvNnwZd
jBeCoummy7AGp6oDQRWcYrgOHwwvn2x/XXaW/83ctQje7bil/BLBTiYZJ1f2Eka/RrGaI2IARoCA
29al+zUU3kolfvKHIuDnBOinLgBOofQ/9dCgDmJmzO0m9MvKelvLjg0y8rH0t+F4YJmfN21RsJUb
zrYyMvUcYJkdQvOrSwmdUS2avNk4kgbZDneCSoRuKnAAdg/MuU7FRzzhUBS6ENukRcPIo8H7JNeI
3lOn33mb/bFlgf7EVGeVBrk4VvZs7gqSP7ug6CEheeqlZRowiUsjajxlmgWEceCL3fM4iyCICGXL
6Zg4KH01Q4WQx3HHaNFDkw2vdiCdF6ubD1EzOg++6KNHWzXpTmYC9ScFQcv2GTwx8o9LKeGGFi/S
Cu1tPIG+BFz1GpkpQZ8+GI/epFPcfiFP+HAKOQ0+CoSBjTkk5MHMtxFI5TXXCVEUamUyHpIv26Tq
u/VzSa7DBTLt5e6NBA/qldmptUnh5xHbS+80w7ku0YSo7LFXTWoU18FE9ymAKSVNEYKisqudKKL3
Ol62nRTLT5bEJWbBmWluIcptWszjWTDfFOnsPnn5vlyyyjNVOVFQDNTnIBwECU95m2JOcXtYnkP5
3hRnPwNMMoSJeUzHdtqlJS17dR0kKz1PJ+mV0wXMMd9xMAzQ2lOcCnP4YVnmdAC4XD3MHRHoiLvJ
WWuicO04PoXFEnZQAKtmm0bElN4jaPZkcvzkiba+lBvbjcvofO5zj8jP4B0AvOfXrI8Y3IdPxSzt
EyrLVxzSzFIgBs/d4D2C8PNILs8fDGwAsi0ftZHyzjFr1FDH8Hps/TLMDPDKkatKxNlkxtE7D2n8
s52ZrhYVcErVV1SCGVGD1Txx96Vn7qDoE3WznVO0HIiZ7/8c6zm7GQ4StV89hoWJ9cC6ZNowIaH7
am846Mkh3aikJHimkWQOtkuQs6i4JzKgZIeV5rGjAO9gmpL6s+UX6cL/W/S4XVuY43Oj35q+/HAW
Y6o9AjbkxY/tfvqhoGC5Fjmov7/oyfjn7/5+yGnbQZJf/nhM+lPgULpmtilVT2b+Q2eosWng9bdp
DA2G0n2949Yq3oK4oGeL2cbJjX5NlbTuLByo+NVwxTgIczfOjzKwsKI2sXihWHUC3lJ+/f0on7ru
UVIh2oaDeIkI9W/BQNLbO3XMRmZIQZGyj5aGB91owOphxdnX7rE1cvTVa7ciZOszrlkJTBO4gAwA
84HvPI/Fr7Io2nPijO2ZozaHp8yf14USlFKFnPkMQ2FqDyyKef6LvTNZjhxZs/OryHqPMsDhmBbd
i5jnYATn3MDIJBPzDDiG19Ij6MX0gbdvq0xmLZk2Mi20qLhJ5mVlVgQAdz//Od8x3eW33vvNlXaa
4qHNU4dH1MA4PHFI2JFX0634IXWY5Fh+LE/AvPKXdHBfpaBBk8n6k0sDOlicHnxflGO4jLKUc2QP
BM4W1abpQWuapR1sCes/ZMLzN8FQTZcKVtbBGkkyaQ5wz/mlcfLqVEzbzJjqKw6veErd688L54Zx
W3j2ePKF02y4i8aNkJbH1NxUS10QTUmHEFMqrrY8CAE56QRjK6Ztt4EGR2VP3ZlSkTuGk/JF04Bi
5ESqBpTEh7BMvaUtzItuaDiwuwr6YawCIqc2ncR2IEjbWcT9eza1+thZB2V6zYllrj0ZDdXzrd0R
wmlIWdTSYCweqT8D1reNPUT1ShWx9rnps9h7G8iHAaNFsY6G8ANV6NKFI+sbQS2/J446GtlVugo9
s47vWt5oR3YRb13nkiFNygzfQWztSk07OaIPHgcLIuPkf2SVE7xVJlg8V46zxVE+2xMEesqUTjKY
5KMl1Cmc/GhfVcGfMrBrYEfDQrjm1i0tl/fPrdZBTyjDiyg4RtZPz1lwhdCWrv2k9K6Tf+iUsB9B
qcCOK9EzJrwr11bmx5wY3wOzB1zkbf0nZ9J9CDF9rOgir9dlH7Uny/P/sBDgoW4teTR8lpJcTz6J
z+YRQn9aAvSzSLTRCJ+uPDYQy9rR0KVgkZlwqf3wtbIk93rnt+yi8icKWfRrB7ppskVPMaj+x5Xw
wZRZPFKnkm7prukPJdL8FZ+9va/T8G0GX5zFwB5PGC77EGE5cAttSXYhbKBdQm9al3pbvqdSu4cT
ZOBGYjoM6dI9Cdfh4iry5tcYuxRg9BAhzBY5eKiLccMBpjvBO6kOFLvmOyDx2XqseweXt9UhbTUY
pyFOvICwB4TL8ZVGtsB9CTHWU1H6gbNhrcaxPktvcFZmoGHxp6ztYBo4i4aeCymhwNfzhl3qcBtl
8xh50EPMdG6yLgZHsGEI47n4Kl0j/DF0E5SoWEsO4TuwTM0lq3UcJFP02iiUMn04Z71rHqXuRIy1
qF0wpXtreIy3Ppu3JFfZ5udl7KpqWWI42k2F/UtqGqcM3P9rZv39WVdAAopOLn38oks+DlqEW7a+
TNKLPH6hAnZbVQ2IXg0PQOXeC5miHdYfeeQXiyIIviLs1wCEDzVWio4PZB/wFjw5ncsNVg/F8edL
PQZDAMvcntZ9wX46E231kOskmjrb3rWlN2eHcRdzSe59F3BJMnjTLcYFusliqrIyyxrvjuLEoQWt
dnCwzd9V2OLdFfkxNSxjWxsdyeYg0gWgu2Lt5c3H6PvxU04BZW2r8uC3wbgarCCiksb7xYwk2DBq
wRFs9WAQ8GHUVgqIieD/4ecFREu2YXihUa+NAT0YMypPO7I7MQ0fxFLjmd9ZDKccR0UZU6imjRU1
Ij+/jEYA9kZfG9jK2C6Rrr5pdHE9tlSIaFgVw7HBH0JZ41of2U9RAqxv7cBw8WdS5XP14p4SIc65
67yCSJiZtJIFgeZeBCG7BXD/qRX1paYC9tLTapJlcb4HNJmcvPmFVInhy/goyuTPUGjGIdal9uQK
GIFVEqiVaNK3wUBHzVke9pOW91BM4QobgHI2gRvBTLSrd7d3kQ/m7DRlp5oM1ylwbz5nyXDPMapn
WRCFltk03sLJ/S7besDqBU4Pa9WVNFS4d9OMbpqR/UxPwcbCZfh/GbRCPwc958ei3U0qOAX52J8N
Kj6WrCKYNUhlUv1uBbyPJoXtmYy0c+k32rmTBLIbvzj9fKsFCj9YzULzkoJIDSw0QXqh/MfX//jl
z3d/fr8d+2FRe7G99xVO9rztgzM7zPrWajl+QdawXZ2C3M0I+1xMHOgXlU5PdZql+59v/bxwnWYo
jt03+GeOAnpwNg0D62xYx9eqL9AAg5jC6Jak1s/LmFk6yAdEdHa9e2EZ3sLtGaAXBMc9w3uuFQK7
ZIS2EQShOREpGIEbBcRu1aVsn2nljp9mV9bBqxtnQbuEe4xa4pIREGsaPjTWb4l508ES2+TVtP75
El+Ty/IHCHL+zZ9vjSPdS7putju7AErLNUPeSrnTzqux59uqjm5mo+XLFMXgs0PumWGy3zI3/2Cl
qp8tvHQcEDViiNK7l70qDuxQyFgnCkkh7MM90XPnOJFX2rUxo65auQahdxDdcZ+c2TINa4q/q11B
sPix6oZyYYat9pudImVcRf9CFfHSYU2AQnXiKGBvIT4gVaqmfMBPSgHBlP2iRKF8+HkpW/KfGLVz
7uSxPsnM/TJLmRwayGv3SimxgSpIdmNqdv1oTywf9vSsiAjQrqkfgrryICvDG4iAYe6drHZfhS0O
VVl79yH2f4EyFXuvkRljTroTMPkfcYHll1TLvGUyuhTD13JX1cmww0/gJc6JLaSzQzduFx29yNhz
uXyx/ez6bLwkbfxQ8Iwgt0GUad4vTrJYUFI43B09/lY1pTuyzveWDaui9sKHjm4A5FgiSyET84VX
leRnqBOZPMWpv+QI4gMfEOYyxFjbd1P56AbitzZEO1lSGOwYOAwm2HI6lnt6t9tKWku3BUY3zjeh
dR5jOnToQFkYCqq1r64gLBlTDurUYj2m0giWCbv9wc5YS7ZSarjO+bFuxmG2hBWJxNkXV/O4Ztsj
BK9Hb2qhBfj4cSE/p+Um4wwwuvFbY+HCbwEW11yFqb2URhHRal0mh7CHHa4EiOmyIW+rAna85jGI
OeaOsiJU7BgHwMrjwU8saGIdVqyWNijmFyafUKvOWmJck7oz7yE7rFgU49HM7P6k2nY4KcmM2PbB
WmPyMFm1S64prQJ96uPTMAGRreK26ihZtHDdZ8MTi9oZWbJ8dgEFkw2pGLDGkH3dPrwZzrhLh2Da
2yJNTv5IMO7nVwjhcp+Aj3MSWius+YUWM6pmLAgYsl+7KKgLvXc2QXr0dAw3xlihmwruHuGzmyx/
MQCfjW5UpZRN81blwOMDo/1oGM9te0xFuB0J8ZYwykfcpsB7jRxfpO7vy8fO4qCimWN09ENRksSd
iNGiThudS1wMZ6sOdFMbVEksMdn2kRhuLoitxOmfLY3xup5l2dbMtLNGQQ4OKrIDVZNvMo/e24G/
h+BOW4Y6K3WlIDsktLQxL8gaY4tlF/t+7YglBuNVqqF+gplprPJXPjj2yqc+qS56CChxdNdZWKhz
GnAPqi/XE49Mw0kW4x9pomg98Yksu7aAw58UK7uxne0YlE+qAcXOqKBLwanHsJSXel0cTYFbh1sX
1rFGz5yDo4riA3CSxkeePIVVJ2BXQ4ow2cjh9n/EWk3hsH/V7RRwBoEGEIfuqtPfGC/AxYstIKzk
2uansxHQb5nkLm08rNtw/45RMrxgnPTX09btCCZN9DfFXKt6G79NJbe2LhA1TDluGwrWiI7olI91
9t0wo+DVSQ+RYz9iS25xMXArZqMrkeOb42iV/ZHml9dW874gWBc7nzdzlatIA7b/2AO5xLjZrRG8
vaUbBvcIFS42oPjmmAibkcRfFRwpxntBzTtHWf/EMpJxHKn7pTsMXwSlH7useIktgxKxwvyN6HWy
nJs6ctuBsLTbDUMYGv3ci8Ec7WDI8oFqPCMxIRN5fXGaVRqTGhDoKYQ0hj9u/Jz1iNwTLVK6UZ8Q
HEapJnw8dMA2xGGnEeI9DeSPef8JNeA3R+Bb2AjCngPYzADhptSQJeF5CA27Y2PkR1OaGZ8o0TuT
XWkBMpvpmRZVf8IxGLY297o5MLCkYiSInPGZC2UPOuSDBaTd5aLaSb86jmDe1jQ/QiGKf6UjzXM6
Y42h5s/jQEZsoL5HLE4cAZx8dlRSFFanW0/3ulOamPuGCF9a4SDhbCLJ7mq4KbMg2+RwHYEIJHxk
Wd+DtZj4aYFGjjV0awzebTIHmARy/J1ZkvpX7aH31YuJo4URjH2L/ccwIRqQ0t20TEhVbSqLT771
03LVTJ7OEaw+ccJLNmZpUoAO6JHtNeMCLwixytu0zUsghBqHNc+3ifXZ2hOm3/5KN+yDVTIAHCuP
TM2EmVNz6wajbLv5mTdr6VxzZjU3E/DCyuHjGFgfSp6KjC5yb2EFEvpEXVmbhDzqJMZrzaaW2Zy7
p0iW2jAOBvQ/QM8NUmZlLYTLTgSUvA7HfE6LTGEKx70OX5LMyfeF1HDmUXG9ZkkUe8m9sLHMCvaL
0pt13sek6XDjnT3VK+SRiIrZrHuwoso+Eq89QxNQ5GGYKWIqSijhW+hMwk4EkgQbyvjFDUwNLx33
LdnRxF8WGVyIcSpI3U/3SdJ4aOC2P2cTO1sNh5Fyxw/ydAibVfLcwmjqc79fs16mWz+LxZOnm19J
NXF92P4hCkT3Zgn2PqVtBqeBiMG28/QvTj9gHvmj36Fb0LtExEW0zRtj8eKhD4jWEuPcmcCorbz0
FukIF6IpZInOEqzhpXVcbwwXKQvQwKhEzmoeFmDx7VMQMYoSjWnWGuzPNLI4AdNl8VB4T7rdlF9N
SfUGH677YKrhxUQHbmYCLyV5e+gQzTThJJveGkZWELoCbafBslm7MTyjAYscU1POjgIPgyeQReMW
v/hkQDTIrthj6X1xzC9ZWWTWR++MWI6/0kCS9hG4wpZGKl+1lLcV5NJETaupdIgoReU+oEugT89h
YNRvdVBQW67cgFmNuTYD6o/LTu18o6jWdQweVp+iFwjk2C218SaHAEpQ7MCecH5p+aiuooLzMZr+
tO5oSl8EydTjTGBhUYXaWU2nf1nvYTTsG4kE1Jg8p7S4otNkN0iBoYVrkFD5XMSi8+AuGGevWc3X
iKrJllASLaBDTdYawuyk1RN1GjCS3WBguhRroGpLI9yX5IQ829mP6IfLsY1vcd0qoCpeyXs4nzWc
VWRRtGdP2i43tXatY99a+0ZKd5QZMVH3xbvHBIiyHy2mzFk/9kT+8C630CHm/5cvLLmjIJQ5nxrt
k76BYbmtJYUBjkdYozXIfSIpszcVlBZ4KxzJ1V5MerJIAk1uCMgHSxeTZRM68GIzSDQat+2a4yJM
fANAZU+ueMyEoI+DqjcdJNQA5CeXAnUSDskC5+mH0/XXKkzyhWhMymhoOtUxdvvJ7IPliimBldjQ
eSlSgS0iVnVGhYAhKHqdoNiJ2Cb5mgcrGNC3aiIfaqxt8eFHlH5Y2kAKzLxWKlqkoXFPGTn6/QdT
lV3NiGid2vhPgvks3zQHR2WkP1J6JS0tPDA7uTlx9h72ip4VCaUPUFiuZ1+0tNA4cLJN4GLeoOo9
9+yOIf6iUBNNKMkuGOsvf/TYnGKV90Lrqln6Tg2X0I1xwGSs6aFhfDKhgOY5vqpm54X6szC9bezk
31mUn8o8ffT69k/F+AYv0rCg41RfG05RzxEPb56ersmZb9rWm6PZ7oJoVNbdHek+KwOmXzWZL6yu
vJ14/eXwEsx/G1GReSqD+Klkfig8uM/gWR5iI9mbXfTdjKcAW1Gol1u/LD4byUWhS2thRBRtB+oX
Jcv9Ms/tpzKED9xROhs7/T6rQOtkjkXELb2l00yOAYArPQRtw6S2QdbrqJSXeU3BN8iWnWUnsM52
4b9hioeEUDQfwicR3lkcFbqQpuSqza79vOcfJc0pZedh0eAtHoNnEL43YQ/gQEYSXG51q31gwOEX
jWT+uhPQ6h0ta3cSc/0aVXNpDTnbuapnQ1iXn5Zh1bs49Z9iDj2tPt19v/OXdeBTQousG9ekafNk
WiuqXZea0X+7QwhYZZy14UrbpuyMbL+Xt7JJ5S2f1DLjIMKBJ1DLoeirx6hxq0eXLHQO3Jg0o97s
RaiLZ78nskuj7DxUmjYBots9DWau0uDKpd1RaYH5mATBcETkRINuy2pbkKQFyTQh1DnGUxGw7llp
ckyF+BwJoSyzBnu+KJQ4wugTRxZdReYp+DOOhfEkSZgtKeppdz4MO8Vf5HmCXOQOMGkDE5uuDsMZ
O1WDDNXftMwOtwP2zJMRQKXxneozZvoLIBbg9iHozewQQcNCxv32Q8KASTgQtR+I+P2cWNyA7IcV
BGpNjDJYA36g+zIGIAKAph5ulUhn8sPoQW9fKGvuBfJw9RtrKzDYUjBYWjh6czSBhCxMcNTUyTV0
3bQggETCYh8z1sa/tyZYxPmnoX0Gh/kCmm10CQDZ6V32mtJdXJKBXvRl6azDICR106a7jO5Eu5fu
KutxeScB2WMyYtYcLEjInVu0AmZk7oBmvdcNxsGsW6PiCHrx6qMgvFNB6zbAbEf4iGnDbKJDCNK7
B+2dzIzvvjM3huY+s6JxoP0iIXnlndjHXUl2oe4vjlZfh5kaPgSzTh5ynkVXxW1p7srOpQYPO92y
KyH1uxXBRccPK8T+KDiHdWpjhZ4JlJW64B3fx/2r3iyLmWduAjaXYCJmzjlT2RfmL90mjZiaxM1N
uONrznK59mZIejzj0jO46ZwLyhcr/O4Qaf8/x5fBM0/Q/50r1/RmsOt/7srdRV8f3MR/B/mCeZ9/
5p8k35nJq0u+5UiJxXa23vbfTfuv/6J53l8u4FhyQwB+TYci+X/W2Rt/8V3AsjrPXZRznZ/5Z529
95dtuLYNc5b6PIf//T/x5Hpybqsv0jEo8v3Xv/4L/3IhTdczsP1SE+U5Bu7fv1tyUfSCOtccb2c4
LgPoJNsNthQLw1T3uPffSSIsO1tbAFR59zr6HQTqGKPFrFipqdlA40X/MtYlVNeBTDNqBQWM8OPd
pc/dDcB+5woSkNipssretmxhLB5gUAsWkNPZgEGejeijTQoel9i3qiczK3edxWKEzxJcHchXkOVW
spmJWZkLS7GB6tIahPriVSuZSSmqzrVpq+MfGsynRjyKnvyYtsXNjJeFKrh6DggCCa4pKgWrsh3F
PqpSQhHNhEnCx8o6DtSYNrCr2k54BzsoXwh274ik14+am2Dsyoxziz/rrLef3JtsOcY8o8qDWL/r
fOpV0B7GaXhoeu3OEDVGQKEYO07tnTUAvMVNKaFjfeaU78q0O2ZF+Zu4KcNEK3jmpE4NlByyfWj2
JYl2QJZBZFXv5isVJc17ejVgP+546k1rL5vY4Jk5kXtf3Wp8bTqunfMI3534lTrDT07oV3CSTan8
/L3kjGs4jrhrKheXCHBkbed3MjDDZ9VYUEu8cB58PhUTnlNSxsRfnI7pkhpacHP52fKqapfg5bpo
9lwTbA7kBySVNL3Guj157zHVnb+iGIN/w6Z83pwcmcQ4xz4CtUt9VL/WCTXtgm4gTObAnW1ZmABX
leGORMmjkytcHlR9HCMYVI+m6RVbHA2KolAp35V4DivSqSm20I4VYjMlevaAqSf0Uc8VTz825qLf
OHqENqdlJeCZGbEkRLFiIruwHLHjIGZ/t9hA08kwfivCD0DoMc1AIklXNXvbBI4lNb+oq2X5lo3l
q6DJcDk1Kn8KHf89cBTeC6kPdw2XiIm8upBB0G/NJJkoNKfBiqsRqnOSXBx68xZp1mV7PuLhrLXU
o4QCD1F2DyuvukGpU1vT7bsVOqFx8uxWYoWR7yGb55McTdDycgLIJxnWkan7g0McuqQ5XZm545Xz
zP5E9KL9ZPnltkI/f5VdO8tOIocmw9HYw6Bx9boe4HxtwAqG/+Vo3njQJ3g/QC0Z92hsm6xUHGwc
UY9qzrhl6GjvQtdJcbvTnWn9H9hj4dJwHa7f3kpf6IamDtitrJvVWfRYtIgqtM6SXFW6vtXrOEA1
zLw9WK2SEaqkBZj/jn2To2yYHF7Hgj9EU+KRTNLM4e5rvDi1WnYhli2m9OuwXKmkkr/aOrjWlgGv
LamLvQNR8OZGsXMAoIsF+TWu4vYDwjLMLfIc+4GtyV6FNt2+EZqQTmHcV/VCD+EFaEV46tuov+gY
lP/xQgqVyWkL+8419KeynPEyg5mfZdthXPP7aq0gcq2JSA6HbBD+3bO+GG1txzxBXKnbL2C2/brr
Qei7penvGyd0lkVpDaex1MaFbaf9U47RMDQ4N7b6AJUicMyN7kdiTxXaT2jJvo6JAVQJu9s2pXUE
Bwh4jayx+l2aVhsasKpLQXZ+H/pmjmOIwmOcFbS6Ou5wAvw5nDp9KFZETcGkeBqH7DQMZybwdBv1
8jfH42Y1OGa3HilYOSW+uUub7qYVDXzmEMApcwyPwnYAiR4K3BFQBDYanagoDe7TQxFWLiCfXD0I
rexXOlrsMycctGmNsHBRDjUF7PUicUjj8a/vm+53xz/VSMEMThR30bsGj+zKeNf7xoS9VDLiR1bq
GrwhOpNkyC64ybm37Yei6eoN0Yitp2mXLMZWYFmUcEIvigYmGGiZZfqYMXaKzDeSAXsH9s6Q04pg
hV9lqpDWLTkthix9MZk3Bw9xAzoxzvDD9iEQADA6h6m36lXbi+5BtMmTM3npQwh3ncgAUU36igjH
MwxNKvfRKrXqgEVYbM2hemK8ph/6Mu4XThFHp6bq4it+5R7/ebajQ4Rpm+OxzYrHhpo6V4FGkdkq
rVLM3Zk6aKXZ0sRVYFJ2x2A15qJ8AfyB+brupo+2GC54AA70ItkHLaKohfOITc+j121GBT6yi7Fj
kFAlzdAd62ggHxboF2pZEcJM7Q8nHyLrovyc60pNfPfOlD6zYfZvhE2mqwV1csFiH78nQlsj3IIH
c4z6CuaguU6pYEJt8UFxZqYTxS+q489LaWtFidbfiJ1Mqm1oJjqIiMLdDhZKwxgOuGoy57Nye3s/
oYdxeyZoI5lhrVzTQBbL+vQqciOFQQVGtWKbQZACy24d+yWLZ1o+GrK9O77Znwne8/xJHH2XJsyy
PQF40J8N84RzxQNx7lWWUYIDXHANRG1c6b7fXlSdfXRUDB2VFSVrkmdYqnvy2WGWc9um9ChOIWqq
54ns1A31mlh9uGlTMiMTGvdT0dUuDFr/YhTOeCTe1/A0mX8JiHk6Fhx7GpJ2NXrtIhrMcKl31pmZ
EdQDPf3Sa/+ZAxvxO7SzTDPgIg6PiEPoSkbKKkg9U2Ud7CT4HA0LNeBj7Jp0D4wQFxFw5o6riVoD
DrvhnAUxq99TZLsbij8202SUV88UZ5zi9Yob5KuJqTGrI6s/e5G41/ZwzdpoG2B2PKu6QvOI1pws
qfZmHXCaJ3Di5VaWCqwcO6xsLpWnnhJhrDtOqX4mbPteDMzMSrTbzeQOf2Q8HqscSmbRvQf4jZaO
qwPmZkXUDoz1g61VVzsj8LBl5TGNyk5NxD1/kJNixzDmOzsxnhHxIArbGbJPXb0lsbqllBl4AlOO
5yK3eB/KB5UMWeRVQ/1MTOpwm4GzVkZMMi0+XBOVpqg8RpQTbxvu5WlKz6IL8OaNpEk9yqQqKKI6
/ZUAUBZ2oF+RlVeGWYSgIyIILgEeYpJhiN/oAlakviHg9IskMn9ZKdvLKpC8m/axFKnDTVgxlXdQ
sO0RgarN0ABba64o9D7tID1NOFRWqgW0o9kxrPMJlL4LPVuWzq2qJybGCFwQrXjDs5c8NXFmmDUc
C7tlH5fvJohooZceZdh+pPqzdkbIMJc989tFGCKZjQ0ciHQ4F4N4LEeICbqVudt0+NBCTroOaJyQ
kkfPQ900UvYZZFL5hLwnRQKGHcCGgM/I5xBeImms6BbfADZYRyMFqAaSZzq1zkLy3571ZUutkoNg
XzyKTKZL5oPeznUaY1mJ6ViN4avbOMSN/A7LgAbZpooopRu/AzP4GAWeRWFGt0GRWZ7MX21plhTF
aJhMyw19zYvYtJk7o2MBB2cnHFq3JNdom4LzXSKAs2osMrMLNnBwFi5wlwXOFGNDywAxjOytDaZn
kFsXCVKHbsQQaqjyQQfYW9gn+qL1ckjuPoEUo/pt+Ga6qARdIi7HhiSoP7sc2YaIxafN3wGvHjum
6KmWertSZj93jplY4mj4KcOOGbIRPtusRzgm+7vOvuU51lnKmR1csA+y1kbOsJgMqBWc3quTn/Ly
82U/4LDtXbYyP9+rmiYHFehYDKl1Gm6FwuRJFvrVMr38KLESLfsRVAOPCjpXZdPf26SAWact8zEs
X83E+tXAPgQzVcUPemjSXyEq9coeH5tdm40PpaGWKmGSSVLT/xQNYtChazb51HVfgpTwgkJnuIkT
zEAPKv3x5wU6eLHqsZUdNNi7Ttq2b/4Mpw6iAjud64+/AsILcaOpt8zPgNFEkPd+WvE6l0rZBF/X
ISWYQWA8pK6Y9Q3uNRh9tlT2pcOvSqczTRxerp0iAygEp0FzU/iMyQfquvXRDZdtq0cPxZhR9mta
DmGE+qL5/bvp2jCozOZNVZG908OTaYnyiLFqPbEnPXrVdwyDFX30mLMnWJWOBLpIYy8V3MVJBEK7
9R9AppelQfcG5PAM/hoUEy7KRZVkxU56Iae9CLVNVVqzRnlkRtk1FxiE887PvvNURZerfGiRnHF3
pvhOo7C5ljyfAY6wE1E2va8dNWRtaE1L3dxSXofe1bWAIHRKREj2v8Re5i1iK8tZeZGGSlljMCsU
4Okqo8lC43GCp+6A+dJ7HMB7+CM+hFQZD8VkhRwPinRpYWJbO2YLdiKvOvyDbr0LjRC+KW7XdWM4
uzTOIUUTl6CAwfgqyW4eOyhDpp+oww8fwkqM2Vft3DJCnHLhaalYO2nJX7rO4iOZwpSRpsOkSNXn
xAct4cSzJK/FHDW1dunMRhDyfs4u98SbdMZwXzctapoASIYWqu9bqnTg5xRXkqS/xqYaD3YONdQw
MfmI74CFTwE3WcSe5O6vj+wVt3EiPqwCC54/NijRlES6Kl03A6ctm/1O1mT2QYXB21T9Gp0hw90X
PkfsOnAogvQNK6byMfQVGgfgNceV2hKotZ25hKb90Ek12KLRd0aM1sexzTxWevUcscCuYsnMFnRD
cqLmPj2RE8QTT7kAW8ktHnd33SVcE5m/NEk2r/EcPf7IOP/XIuZ/T5j/2/a7uHxk381P0Pw/guf/
iJr/x5f/b+TQ0aMkctN/rnhdum9V/JfT93/7r/nfVa9//7l/ql7uX1J4MCwc2yLn6MxR8H9XvQzd
+IszJb8rPWkLxKf/oXs5f7m6oXu6kLp0XNSp/9C9hPmXgRxmeLbuWCSUEbL+p+z5/yqLjtg6C1t/
F74M5ihsR5mh6vxjzC1afxe+mkSrkiLi4R7JqVtFdBccnEbjdNyQjzGUtvJ5BlDAwEvfVQBHHM7w
h8HAczip4TULB1+Dy+JahxYvFhv3oxFLbChwk924dy+lYWNfaMNPO8HpNeeNjFK/+sKlASHWmVkl
7StLsoSNBjOVLS2dA80BCSF6iDDV8DwOw686XDFWVr9xX1PJUE60dye1fW9ry2N+A22hjUz7ju5r
3+HIZgtJmwqShRnbzwF3E2euN5zbi7bPwzW1CMPt52SdFczv8P+km76Vw+3npbBGgp1Te9fD2jzY
MZSUieCvF7vFoywQ2SCrkfPUivqZR6WzG2FeLH++lCGjlN4aj37p9LvWZCTQDjwencwalokhg4ew
IH6pz2Z+Qzn2QZrql9NUzppQoQJMSe9Nnl+nmKLdvjfS68+LkmO+0GGyrt2aYzidZjwjjQmSqQ7u
SUUoKY1WiROVnM4FW0G7LE0IalS7rkgM6AgrLrMEk6TaFHdy5xBESQCG9Ys5Jp6k7x3MIUB1TnZJ
5pfUNnCftFh+yN1t7KYtny0Rhk+a8cxIo9uQeLlAIXBXAONp0AMvsmfmbxOjx29rTTFxLKmyi5Fn
59ZJ5MYOeneX4IrtovLQE0k6AfCUq8qYo30bUlvxwbQBcVNDoEkaXxZ9XuY7X8eSMlHEePVV+qd1
bZ1uDXahQ9j9oRhVQSduqGeXkb5uYiUPpWZd/DxySPqRUsc5ZsD5DZ4nEzecBiJgGln7dXzET4rO
94rOHK3omNj4WIzw/bCbd9Wrmrrs3pNEHevpLgkKLz1HRVsz7jryEolD8UXW3mziRei6YXBAY0tv
WNbtroVX7VouAUqZb+NuQtytC2a5oSs3ZFLXZl6r29CLreoc98HICc86GEch9VLRlCW4d3Ap1Luf
LzsvsbHjkf/GTohh/dFumfxkWZit0HXI6XWgrEEVoCdYIKMj45ee+5xxzZaQjEsnSOfS8GQHOGed
cTxUMcskHZ9LP95TsgR3U29IFw6eMctOEfs9UW1B/qx82GoHz0IzARK252wpF4WbTzsTbuMCk9M3
LXZdN6RPmkXZuJVs1YinJItPfh7T9A41jchSvZ16Zb/GODzbCPUC9R1IQJMubWl9yRFrmOEoc5Oi
G+lsW/ct2ZSFSc+IrlxOfCplDtq28NTLcm8YbNitMnuOc1s72NBZFj9f0vBcn7VG+yTzD03x7Arf
e0sjEG8qd8sLs7Zq3RrMm/R1ccj0+GUyC/A1BbUvSA5AD2unWzKFcLHacOZrJxpOBQUclYfNqY+W
bV2R3Glti+7TnquDGhBqkkG5E6jWJKq/hRe3ybcdA+FF2FZHeJD6GsQRw9y4JzU3GtsKtD9hB0hY
1CMZFt4pJShLDeMr8QrKsssEtlhC9iNw+VPscVNKj01F3dBmQ1zSctwva8CM63EWFs2nkeC8Sav+
LSVrQlcWnNv/ztx57caxtFn2VfoFspE+I2/LG1bRiizyJkFSUnoXkf7pewUPuvE3BtNA3wzmhqB4
jiipmBXxmb3XTueDP72WCfHcPpU9/WLKIgKasCwv8LRcvsceeG6+GUlF5kHuPrqibFae++Sr4exk
kcOukpKJlTUe//F5WtxfjcmadWK0bM/5TuXhvvXS5XlKo2jVOY790YKFXLIAboNADN4gbW+Ej5Xc
m/Uyoz0GwClRKJT3gnU60LfY+2IVuxV+GN7Goc9200BwmKNU/jTa73Ka/qRd7nyBU3xWSFV/tYuR
HiTqrn2hau/XHMaPTP28+z7AS8zahPCoth8fo5b4qhz/IGYRq/yYXH+FZd/66gYNRmnBjtU0Nps6
V+GFJxbBWCWWL476dTnQ9ZZWVYH5ZaVr9cxp49z/69Y2ElSElUZq/HbV3J6kJHIvlrBH/Uay38zy
MjrE6PVPRcPNvc4bH5I+RKWVb1njydUf6KNH8vYiPkuSFBGW/jX6qx4BcoyDorcMltBjzFYYjRYv
y9opkk/e2dauz6vp9PNh/K/Pfn7pLpzOZEZ+UNxjy3eng6hcdaI0Xy4L0p1LRc5xT7/oJ0RYtEts
XXMIr84UiY05T29BkG+DdLIvbOPlvBnDUp2EZ747TMieJEZa4lPAJ2cuKQyBaGjIHS6O0gtqQlu7
l9Gvx8cwZP46V8Oh62aGBPOAFN+Zg5dK0CJ3ZIMRadP8sYb0oXHy8pZZo7eB8RMB6MhphAyiMeoZ
HCBKedzZtXhqm/JPqepsVzjoZMxs+WtEZL9EmmMpvOg0qo+MNJwoZDGGv2YG4l4Bvg5SoJceALpo
ABXSd7fehhYhQiwPhH9bwEXnaHiDnHczyS/AgxdjXZGSHCfD4bHqrjZirYH578EfNeC0J3CFuENX
/2Ih0euKiyP1neSal05GJk+9qQBjXGMj6A6pM0bEjpjZWZCteEblh2HUIuQjwkdiKsB6jQ1NsvaM
T6MRv2RZVy9YA4djZacXMbgI+5l0kkIoiotbstDwzwFS9mvXaBpxbktS8twjfcMLkA7ojHHwMufV
csfjsNzJMZzvOCmXO8z9O6nCP57hP2RCTLvMJ+o8tiIL0Ebb7G3hX3/+72zgUpsHSaQwUyRwioHc
m68qwQ5IBchNPZbkSTCw2I6dOgQW6AZkVcmqAcuGK4mrK/KvUTQ8pLlZveAwXsUmUs96RFAVBmW4
7T0/XCthSYbn+HqthrDq6G8RwKyrG+fLk0VDi+I1uxHE6Cq3M3nqkqD95wPeSHnKiGWzJi3Rj78t
bk6WV/wA2jH4S6M/PBSxHyJVAAASODo9cVzWVRklpJDzPPlDWe5a4tRg3d+xQolo1kfIx9OssbjZ
uK776tkfeLyJa54RknxU5jXOmS2DcqyWdE/dSBRHLwEHFh9BtTzNFmb3OrP0vAKdfRhuA4t3G+rZ
fctyFz7OsPGL5TkvvCem2uy4QGuuRrP6XQTWLmmr22C1Twk28TNvgmNvc0p6qXsXgwiJyukJwP0t
KM0v4ZbjoZzi70oa6AyHdRpV5yRpHwj+4fsMCiloeR+wHwdphKh6aZkDqK9qsRmndcmrN4FzZM6D
IDMCdhhdDdFb5xKfqkwIIogG5oH47My7rlZsiyayR+r60V2s8jW0KiQp4a4yyM/rcnIL1WLOV/TV
42qWOqZrZpDELLk4oXNnaYyUQ1qardc7ZIRaySmDOkP4t9tviiA3HnPAS4/5EBOGrer2kOpfNoUA
dhTY5jp15HkZM/Mix51hOwNO2/mYU4kd4zbM7ySisDsZqBvBDcW+cCN1JP1kz8tT3EU++eIRNczZ
KcLgGpWfaSGGszvK6zzM6cPPhzCP0ZQb4gaxEJKGhYCGm7Tb9NyRRH6qa+EmBgk2fIiXjggK3Lgk
WC8m1z3MlsxXwPnmiqVgmMyvvOOnRn558HCo6cbiodXVUWmVzXtmEDaKJy9iu5dl7ynnBCjmyoEj
0EUUvO3AUtQl3GHMUKOgywI81j3hd/lskmTYRMMFk30F73fl9NSHPGjG1puIY8LTdfBNXNCOjS/X
js1m5bYI1UrWdGLKrccUN+82FIxmMMu2Oxo1dY2HqN0PHTkPS9z3h5Kg7FXcM/v0BUz3WqckxoV3
nCtqCTKM9iNokRM/n+wk0BPRQqAcB1/kspF9iDBAoqQf4UfNQF2oRKxVGIngo0/MB3uOW0bCqODb
EX5Mj0AZoLFPMLF7m4BeEEcTbWKZfc5h1Nxyern16E/iMbfyYRe0FCamKJJ1gsy+xzDZs/R9yrhy
jr4o1Rq+wVvEBuzmAS6t2qD7al7jghy1rls4E3w/uc5WMoOH7EuCjNL9DMXFy/vwIokuuzrOcvGW
pT/JqGAElq7dfibnQ87WecrcPSSl6qFyfG32rIMdnR8cMOOq2crxFgcDfz9K1Dm1BqCVUDVc8A+b
BqP+PnM00hZVlstsn2MEu32PSB6YMwCVmMkRi5SnJGYAXnW53JfLtFybolquP58Rdjuucxg4W9ue
5n2jAOf3vQfqLDIfPJkSo+Mmr76Ls2bcREQcPxgu12/ZD+zKVERMxQDWnKpKPU2OyUOn2DCD7/mT
x0DBcrP4tjKwOHBsOjDr7PEwKnrRqDP8kj9OIf1tFOXL0QxIiAp4LcwFX9JiA7HFalRW07hNRYt6
f2IDsMw13qSx35L88jePMC0YPHfSxJvgWK/JpEOaGKMhGT0nfMH1U1SDDYZlN2NGLmEqUlhztQyQ
sybBUI/fPSgS5ToU8sCQsTETkTgsFQSD4AnPRrieIjJq2ulIyRZdhib+nbjjvfKKTzhmAq3qmJzI
5qREb/EIc3tpezrYoUlewqL8inX8YtfiV+kK74LO3VmVyMzWkLa2bbPAkibZfhXKJFzlsit2fdcq
vP8olyX6u2Ys6vvC3djLRG4vdeGDmDBIC8T/1GMkRslhQYY7VUwEVBefh55CDWmdIrMmHjdhaaNm
droG7gxj3Z/PjGTRCNr22TQScwUD6D7y4eUoz0M0krPr8Q0IktrLlJTJul26fpsxBNFxPL/Q7qMP
dZEpGMM4rgOLr0s3Se+kFbz0Gb5i5n7WEYJmSA3Dq4WoBdoOqWxYDVyMhFW8nXMfSZFsso2hyPAY
9aMlQHuGYVg9V8w723lKftX6Qwt/rIBQcqyseL501C8bN2jrE44bUCVVe0FOGWGFLMRbGctHcL3V
nz4KT+zm1HvaVRKZSHnnZmo4lSH6F+53f5c4DIGdBHBb2w9UgFD1EVX+5giLV5Ta6HaDgtSKZuM0
ECTUMJb7pe7qN1gZx9T/bstk+GZP9NyjhXyjaRYYtDZlwUzXaonDcnIB03gsfeyUEATwxnR/VPJZ
uFbzIOlVODYs1tFNHQFmYp8AoRZ8dzRkX2GP2rDnhLWr0X2AVcLF58wJiui4XNPZtVujnAmkaNL5
w/Gzv9bsMP1xcL10WD/A1va7CNbiJtCKBiNmodh14ttFOLZxJmq5ZfbDbVQn7nVmpYhodNmxhwSb
BvAEkY4/Xi2zfhqiiW8BaqjJzeY0KVAdCylYW4kGjtHZQJJpb+8GM+i3RYzKvRMO2DjfpwMld5KM
VjTkAtiVYSb5Og+ig1dn885krY3eKVGsBhoA8Q2j94aE6R9Yck5c8H2VUvF2oXr850sZB+OAZmVg
chZyAlBYNc/KC5xLM3lAzzHCvYuuRjIOceWuro35xQZIG9g6hEjYL22OObOhc9tY+fTu5liInbT4
cMm6+a2s7uq709+F9eIvgYJr8CxedGKSHd6Vd4YmiivbfuZMp3IDt7hVmsLdFp38pTX4Qe3nj0n2
wD4gWNtl/pF5/QssdrUaTjNwhh3TjHYV8QSf0ylLz9g0k/MS6Sa4Q+1c2w77UTgOaW/2VNgj6IVG
pJsarPs6QFTsRVjjm6YyVk3K+qZ0+ydJUNYmTpnaK6MBtbKML1lDmIvtVweFb7CkEtZSKeW61bGp
g/YhxBLY+LW17Rd2Xvns0jqXTbfn53tw8u6rWOSR0wG7OcnYFd34PhPFU0poXukaLANrwankIQhk
sXuuB6c9TV7PEdLJXVNhKAxFWCHbQ0Q+RETOoCdeNgxrwfQLouBnQ4ktWHmWzXGrJ0iXnPo9slAa
26YKV0NYPc44OXGn1cepC9Q9bo6GXUp9WvwJeVcHAEjU+ZFd6rwJEO15IyFLMoywqe46b1pO+I73
rQTDJwwo0Eklb8wV+Jfa24ZIlliQ6qv9116PUbusPAKoPH5Cfm2nW9hkN4rf6d4GuYXZOZtRCNhi
O7Nkxpz+NQyWDm1A7w+EgR9Tsg1qgsqcMQbm1jWXSlbtXjTF1oi66RA0KQRGp0+eXfQYHDKU2NES
Z+vcccXeQXgPS17EjZ6HmkeFMyNviuUoBpmf1S0djXQ/9RWbHRY6W3zm3JS+YORjT715kDXzUfyM
+ypiRWTl3UEu3g1YiPOqInQjxOdO/fIcZZm3AxWOGgQvxqrwUu/Rz6oLysMZO+ISktxndrvRNM85
uExo9/mcYlBEkRxUxQOzKvdSAZGs+8DYdQIGUeW7QFAiXqyq6t8DutB9WIzO7ueXwhzIevW30zQL
zGVoEWYmff2Uzlu/TKP9YJb2ukeRgQgyv28VhR5mUzuW8y0u0PIH7d8QePyjz8SE6XFsbPog+EPI
TbpLoZ6sCQNWVvqS6g+WVO+LXEYW3ARa4mkpzh4NKe6YBY3dzxfnn08xL0VblxIGd0GttmwRmzOe
nuzBzvMYhumUfQ/WvM14Z71jTHPg2717DDqPubX4Dwt0Tr6blXwvIKYF8v+biZqV3ssyjnba/kZ4
Ep6KKGS/VkzvtlTe3uRPc5iH1NEW/9EHjxZhcIHn/MuH/+vXosysdnbYk5hQlTRUvpvwftx6bmG9
hpN765QZXMMmAMOFALUY6+hVI6r2VhEeFugLoEvxxeddL06i6xBR1gnBBE3Pj6mu6yfPM7dtDhyz
imZqjGURd/98cHFoBubwqq8LOgMsk+V0weITnCRz7ZU5GEhT4lzeOb3HMQ/VZ4zsiczw0Knvxj7f
J3APL4Xu3QvPv0uTdO83kAwiMeZUl+NyihR4jtJGHiFqwtNq0tRWOYI8Zl9cDnJo1cYaQC5gDrFP
TpM6m97JDRp010IAmFnXTka869wAG8swF5sOptJ5CCzGUB7R0XYZuPs+eLS6BgOAVRr/fFAxBuf/
tzvE/w8x1YjY3f9pO7iuP/G2F5//9vvPv318gj+sl89/XRP+8/v/c0uIAN5lDxcCyBLePxL4/9oS
Ov8e8h9N33E8NoX2vxCr+V0BC8DQEZZlOv9tS+j+u14OsvIFkcn3dcT/ZktoO/b/sSW0A8Ef7vFd
WVUKk3/7v24JcyMA5ifI03EypK8eY4gncu5fRea8BE5SPAsoESvbxUMzZsnMLjEiH4JKYOUmdQkZ
Bs2m1Q8JAeOa48PKepuqAsCbqw+g+OdTokXLc6KPpp8vOjMpqRwO75k+uxL9Qe0zfabZ+nQbOOaW
ADt7GnbMGxdVPBpm93eMDfpnd75xV87t0AH/cfL7vk9h3uloY4sUFUSGQAD0OTty4M765EWkvkVN
QNvMER3p01noc/rnlw5Hd63PcMg4xaXR5zr4q/cgbLxLKebiwWYj1OYB10DeOPWFafK5MvFu4ysN
9yHY440f1JdE9WiGhnpalQniFtxo3o4Xe3lm4WEG1j1ySOd1SMiOGfvDgrRj3YxRD+4+vEbSNg8u
cwaIbwvZuAsJoVurQrQ2Y9/biw8WbPnZJDXpKLkUF307dvqetH+uzEzfnqG+R119ozo/d6u+ZX19
36IunA4m6o6ANn2fcyljecawPLjjvu3JsaadY7uqDgtoSNxsXzMs6ZXXEzqnwoa/h775Y10DAO64
+UYADjOrmfSWAlm7rhlGiodEVxEt5QRKjkpXF53Z3QT4PxwVIApjShClaxHCsoFfGavOZcPU2ExF
2nlj6foF3One1BWNS2mT6Bpn1tVOoesejbIYKYQcXREZujZCqgJog8A0ngNfV0+LrqPqAF9jSVwA
kx2qrFHXW5auvCJdg7W6GnP9lrl00Zxdv29PAPNAlVK7hbqKq3Q9l3reFlvBU1BZVHo8DD0x0UA0
5dGlGBwpCpWuDgtdJw66Ymx17RhRRLa6mux0XWnqCrPUtWZ3aHTlmVOCGroW7ShKk5/qVNepFQVr
qyvXVtewvq5mBWVto+vb8KfS1TVvpqvftlTYiy13E8ek/A19OELcpmRuRwVz4qdudowWNV7D1Fhn
4yhGHyNBx+UH4c+A47MHoatxDqGD1PV5pyv1Sdfsva7eTV3Hx3NzcHVl7+gaf6TYDyn6TV3942v4
29EOeLovcGkQ0PC0v0jrfm917yB1FxHqfkLQWDg0GOQczy8A1py7UHcfQLGH91Z3JMy2HMBndCkR
7UomwMO7DtsM4Vwj3dYsou7Y36Mbw5J3//Ol0QY7XDTOAyLEbiUE5akCkkmNSsdU0DrFFj3Uorsp
3kAVdjU6rFT3WmxLH0rdfY26D0NxjPaK1kzpHo0tKTpy3be1uoMTtHL8eCnOdXOnu7xZ93u+7vzQ
bC8/+lL0dsR66P7Q1Z2ip3vGnuaRB7Fg5aP7Sd1ZSl009DSbk+46bd1/MuL7O+iOFLQSvanuUqXu
V82fzlX3sI7uZgvd10Y0uEp3uhBygU3o7tfSfXCtO2Kle2Mgf+2DGD69VvZ/ZN8SPpEt/ktGjPXO
64fu3GNJvygTujmSCLwY4xvr4+cWUNB32/xmtw2Aw2cLhBtyH5SZsQsB+LR5VT6VA6MHnFUsS9ri
d5LfzbHR/MnahXdJXEbPRan8XcRb9TT6Jmrwqr7zZyU3iKq79wiPMwdG9SeKu8eWo/ettcwIlszU
XhZyE1Hb16fJdpJNZrfzJdczi4bhRaWnGKiek18lgw2hJxyQKMdTnOavxJEg2pRgrdLUIPgqZU6E
DJy4vDHIT7Kwip2Rx9cmkbAS0sA6oraGgyjQmEJR1V0qCgHIBKTMOWqvBL7nySl/IVsngnxeekaw
ECM1mCbQwxyilsAgZPUlqhqmPWl2n6M1Xi1zLp8JrUV/wZTI1VOin88iPTki0HvcdGzftqOeK6FG
i89Kz5qUnjqNev4U6klUqGdShp5OOXpOxeC51XMrxQAr0JMsO9GzU1JlCWthzsX34YOefTkMwfjr
YOSqsCs0yrkk0DpZNzInmubsa2GIZozo2fVUTXQKlYSetJV65oaTS7/rik8oOPdyCb9HPZ8rGNSN
DOxMPbnrDdaFcXmemnRLajVTvpQGb1EROn+wdYsZHNCfPA+5YiI4l4cxszOqWaaFnp4bpgwQqw7i
T5RfQy+Dd12/GjlspYDfbU567MsQstTTyF7PJWPeAZmeVFZ6ZjmnB1RUGEGKFGZ8JkiZxkyCAWPB
ZKSHf33+x5J+cpeVk7VJgrze4sZPip6hW5GV3+hVGHm2wx+pJ1OIijehVXZPmW8ZQO2KcNc3PM2o
9MTedjG0jbhoW59RUpG+dnZ2WEL7oWcZ/1ToYX0UuWBecaEyEy5HuHNiuRZ6DPzzmZyk3IfEhzIB
i57SdjCPmrjf6RlypafJjp4rh4zU947bbYswxPHcMI4LfNJ60wm7sBEEhDLMGLENk5+ebXnGVZHP
OQ/BLrNZxovKqh6Kztu3CxDzOuJg9Mr10IzsPAAdYPuwLo6ehxetGzLZQ/a6ZPuA5e8XEnT2XkmR
Xj07rK7jxNjXuiHR7b860iv6VMgbkKa3GZHBeuhEfuxnqFdRDPNnEk8iBOjr69k+HnqYWnren+nJ
/6R3AEbLMoClABSBdEN22w1Kmr/rWBywImSFEKmz9bNUYHbzIPSeAWAC3Y/ePXh6CxHqfYSjNxOI
MQjHYllhVoRKhmN2GqWaT64oqn1adBgp/WNcooSegT6u0NKQNAyYFti/1XN9ZYKdD2qUzEYgSyIS
52FgG/fY6xWCIUikPXYuu5l3hh/du0oWWxZGTFhaN9r6MAQsDx8nUVFh0+Edz8s7i1DJbYBIqOuX
3cxJCdG4KlaQB8Wawo2HfnqlAJk3hDksQBpJUOt9q1xBCn1LPCIvwAijMZbeuphxSGFtyVaonu8R
14iV55A92+Dbb3DRQ4uuJgVuQA4lj694TbdVh2Gf3XkMYePsJfyRjbYQ9W7hrRi4gja1eMQCabLX
5eLC/VDPJ0EI5Kr2tSQkrWGcK2NNfevVnXdG4sYPI6y206huzD9szN4kVQ1wfVpnMs5Sk8b6ADPF
1FbpXW0SD6wc+NQZ5GDTL09lzb/YIJTvBJZqReejZ1UT91v8K6gQBcAAeS0EhpIJ93kSu+psxuz2
GYkRIZLjYUeVBE2+Pnpm3+6ixgWC7ZrgZdPLEtioduFxkM3HrrtPzUvKT4X+ddnn5NqA7W6boz3y
2jK7wtag2LuBzLCt4uKP9bnzFPP+kgdwpoR+zGeTUR6Y/siJc0YhnrvLqJ5XQ0uieTCM4oiylp1x
l6hjmGjdMvuYtXwYTCPc1/VSbw2fkpkNX/+oWwvTQD8h9YFuo8SFvDAnRJa0ffTR5HDSvC+rBFtq
dpN8gAQT730frzyTsvcko/LsEBEd6zbaEQllYKaSy9qB3q/MZWKYDwqkL1EJO+7RLtA1ljN6HBVW
OOOy9mHymt+IpcYanI2ZTMY2KSVP7DK8sCyzwGbqxwJ202bqQPV1hr1BaQIje2CKU40dEqvSp5D2
P5kGdLshds85KmoAEfneNPyrow1gDmc6ypJiDZXI5280AE1R2u5mHgCLQC2hFsv6wKQDc/dWmUEk
suJbrAi/6kpRbAOzfPOEeAkG9+r1oDfs9DwT6rJH6wQ1KSfFgnKdUGnTeiuKae8GTHLDkPkGhwyk
FxARDVqTFEcGwrQUIJrGy1Tja2dkz20qIPeZ0Oylvu+Uk52j+G82B5coMW9JFzrbqnJXWUXfY3kO
NLTBWvd5tydiUKGPK/+y8CHdHK/hGtHgLfeae2eOJTRAh3i4oFEsbnmjyTwZsbcm7spCh8gDUw/u
HzN2juzI8RyyYZYxb+GBwetmADVc87bfdhISmWfGI2ArkN0/tp8FANniFY8elZiavGClkHUVIGCm
OLhXHI+lEMc6Dgsi/+ZnyLPoAZZ7Io1oLYo7r15IT64OoYssYwrF65R8uL7FFFn1w1Zi01tZnO6R
cndcqn1oU6rB13IXChradBy9iPtwPaah/S2i4DsNBD9E45wGup8TWKn86hoOWb5mvsCbCWGP74mN
iywDnEf0FXi2Fk6RrTJafxr9x8VE0tMJFu+56cZrkyXdmtWosSL75lMECHxE9NeD4sjzNB4zH8Lw
0IGLaaeamIrueZTzXo20sOMYrU30NntX+a+KFftaAPnfmTgnQ+LWhdMbB9tFbcKweoUF96MJyhy3
7XwMgmlmTUCeeuhCUK8mBtUCu2dZ7+0ARb+qGvtClQB+XhXRJo/+xgaJDhbm458PWZArhp/KXP/8
Us2hWPuGSKndwvZYRda+FAnAzJxsVFgzeHrLwTrhfLRO7cx1m3kz1zAnaeMXapcFE/1lkRClx2TW
LLtjNyT3iEQZK/bDS8Ptxb/nO2UBw97P79cESBlllGki5MKemxRWyskRMWkI368PCHsslw0znbcm
aIxrNRt3Q2rGd5BmnY1hRhDUSvuAyC3HRMGdG4fu1rBiyeSwJQLMmPvj4AXvfkN8SnFzq4WyuiFO
h6HmsQ3ylyItv+G43oZuemac1BxAtZCiW8H+G6v0OYwWZiDhAl+p2Tddwl0GAUF7zt9Lt3wunPbs
KRpy8sT4IolfKOru0UZdxbjcBhyxfpFd3RDLVCYtc+cIhIzw4nasyeG9Lu0tBWk+uMiSi1fwENVl
YfPNZc+mN+ByaJ3wSfjyVKh2WqdptSqmMMX2q4YDgyYGnYzAfzK/e0R50nO2C+rUvezLk5stsC0r
5EFmvCWwZE2SSLKPqvoCMzfI7YBApuLNH90LqkcStezpHk3MR2Pnn4Ykn5DEYZQwEKgEfxP29xri
iMScvnrRfecYnLs4G9ZOMFTrrqZhsUkss50gPmiQooOMxy3K5zK3mnNAVFmPbdCs4JtgLZVLt9P/
qB4N+M7Gc0kaxiMD3Qj9TfYlyU4nF6vAYpON6W2qIDpYFnsWPGXuxIuDUDUNK7ahIVi28U6YxnuU
oaCfa++pKuIzkYR3Onh93xnJR4xMiiPglJUlNV2GVTA2pr3Z41U0bVBtXYPVPpBJsQ5NK6NcRAMe
usPHQCeao1RARuZ/Esz4WWUpZB/2TDWRj2PF1hv0QMG0A9fY8EZC7EfP+mnVVPnveJQxjNz4ecDW
xsL6e6lLFqijfY25TDlK8TMFtC72uzWI+MVpYTNVxkvpcZsYHWvK0XnK8ntE54CTWG6vcoh/Tl1c
eSNVCJ1USvZvVD3C4/3K86JbqdBLt0PCk5WTmUy8EE89HLtwOKm2OEK2mtbO3FwJUYoDzHiuJNeH
mhapU2f/btNkl7LnsQJj7/bFt6yXjkrAsbbxEP+ZM8PY4C+SHHTVui+ZrrklUBpRuGdX9s9h5iF6
x3pau8Pj2MovZBwnuCXmiiRe4K4STUKkLiQQpqwQ2pUAZLHG6ot9awxfrXzcxaP6VridCAxo73h+
8DXFd4bsQAt2FkJ9ImTzReOG3YvsryjOjmKB/DFnvNrSGgf9X3ZIlCFQczOjAfoym/nWiukwwsPe
dPKNYDscccUqRPRWN0R5c7KQOPDsefZrZzZX0avX2I8+m9/z7DxPkU8wb3vnAi/c8B7h3esY3PbD
HaHND3MGMLwwupdWlNdUKlKH2vlW8Vqig6vBqsErR9WhtWV3PS9W625beEnxYzjQLmGd9quFo93t
WYFy5bAb93GSYR8LGAU0CDyM2T/EnvtC6AovQyeWracfEDxX1J3WLQuiaRP01mNl+cFqTuVTUTFo
kxacL9/+cN+l9NlxJe1+pHyDEjG8e62/KfMQB/65i7h/wga/17AAmCv7alXF/Us6Wm9T/tYnvzHK
PXo2lL4HSBh7FU/GJgmnX0WWHHEggvrKw5WKZ92c+duG82CF5SVa8YK8Eg1LKF46fyVA/nce+v+t
NY93y4y0e8bJDLG+eKx7qiPpfuLGIMyHeNFFgi6JrOlMoPVr47dbJjwX/NqkUEuWPob6mw4hWSxk
NtnzFa/Fh3hQSXjonOneRLrVYm9bDzHK/1kAZRT1SDhP/4ke7nfdDx5Dy+b3EpY8M5OPrts4xM6M
ONqs9guvMczZalp+mzGBv/FUk+/ktIfBwWaR4R9c56Ugei7CXpb+Jjsn3xikSDNplQ3rIzztPpzv
itQgu6rbzTxHLNQhuS0SDk7LY9NVKw8xL+A2pr9RHfLSOWO9m6vx14+jFZEqYCjcI3N4KMblKzGG
M7CrdKfiZCfK6tpGvB1G73tqxMmqarp3mxn5wmCg5qcLUNDBMD7hAMHC/Kti9KaCPSEOeTjiIRXu
uFazLTHpzGzTlxjvs/7nuJAjM6zeaL6kwko6BbMAD4e0C3nNULwZSw+0fugdbgyiJkIVb/3eeDNL
+GqcCpgEwlsAPJNqwoeBjyE5HtIQYWKxViSOr01xcDpErAOAZ0TAAS1YDD9y27b20WLg5Xrtdyxs
6qmhQJLahruo5kQmUX2/WBnN7HQr7CrYThId47RtxoZTkOyYFWdpwjp0EaLchqRuUelRP7dN4myb
WXKcU8p1EHr4wWZzcYHDse9lv/eSdDVHzok4TwIFsb0I6+dsyc5cCRNqiZK/om+ATGWUMSy3fsii
I3vYVTN6j3jOhk0cDU9mXyO7KcNfhNj+SlPzYayrcdM6CUhf756xTwqR4AfqCP/ec++Q/l6sINrU
UhSsJyjdo6kb9mX61Brmi+MwMQCO+R4PFCmj6C9LVl5IhGhXyGofVW4/AzNSGCpY2+TeLoiZIs4q
R+MWulpx+2FgoSawioe1+2Zk8m7D8xiThSK/ZOI3G/53WP9md3Kr1HKlFeZrWKddxTgyHnyIzjXA
Idk3mzDxThUbHMZnv2QtaRWK8N5p1RlozpE+52Yyn1vVlEjrwZO05cV4QOw1c19meySahyz1uo3w
yEOQuQdR32R34M0IXYFfZLb11M92uLbt8TB21dHPovoMu/5PVZmfEYQgyv8aZA1HFGhmm0pgeUwt
kwhG/AvMVrA7e/KP6/NWanLnb5+yONEKtySn6JYdbidjDoHCYVnIZJaQrBqT+tBxk1tztC3n7pk3
1LwbyapyE/XO7BIPKUCeammjrTB2yh04uMQuMYCzjK7DCqemdfCM5wAFN2KinYNhN+1u2KFBckyw
D3LvzWv7Cz4RLqGWVU0ylRdvdK9V6opdNuJZL/rcfW9bibUNHRxXNDSZmvdHpr8O4P2Q5MUboevN
VRJ08WSm0StByva7AYtik7RKHM3az27Z9AmKm0wziqnOcYPTQHbdcZ6XAp5bbZBjyptg6pqAk9CN
n0JDPOdxcYzm4J63HMdXUhob9m74zeqy2wMfb98ViVpJbXW/TNQ2gGMp4cZw/G35rfvAkQOs25Yz
JopGPCNQPFOuNu/4pIGB5vO4N2R2lxlj8MzEHF0xtZVNisiuaY3qLrBwrmdF3vL/g0v3YTddAL96
z1XKpKdDlZssnr8tUVHvsCpOe58VEEnkE8HlQ/uraxxu2ImhRZE26jhUZrYNEmxIsEqyS2w55oud
mwdnGqv3aU7rfRPRHDTG0J2wIXQIhIZzHVhAW6LWvaChPUW9fO1kGn+Ydcxza9vFFeewwfx9/A/q
zmM5cm3Nzq+i0Fg4sTfMBjDQJL3PpCdrgiBZLHjv8TZ6Fr2YPrDuvX3u6VZ39KRDmmTRFMk0SOA3
a33rIyWzewpT7c1EKbxKfeDmLF5IEEzGi656coJ1TPqdVtnnkLVcOOf8oEKzr4SzcblLObd8f/p9
gyzdXwNN7Fe9uhp0qFdzCBNMFUZ8C9rIXsvKtKld+RoCpnYnuWwvfn83YWUbGxw/mqoPyjLudRnS
ZY2WvYEuxdMf1gtR0rbT0nHhNEC8Jtkit+jtElA+VzyVC1fa+jGvYVraXnbGNbn0rSm8OpNemNht
puCKg2FsNiQFICYZRb3ivAlqwbNx02mjdWPf2GJ0yN64EoDh6h3z9n1jW1V1UWW+ioCoMJnhPWhY
3U0aULsRUZ8YFJk3vxjMW2RNNLro3dbaGAFLA1psesBaCUXyrth85mKwu9BUeldnvgkLB7w8Kwtr
YF7POwWD+kgw6OhQzJLjcTMZx+XFFe0IIiiXTVkzK0WokrGakarAGKzeoDzMV4L4u5UauXsG/Omd
0TntnYiAqbR2tWEdMyEYmsJVxox9Q9NGpN/gRFdkndVWs+xpP1MO/Aw1prRKagC2RFhZTY3JCAFO
kz99yRyZdqORTTex2ON9Ang8oTwBAp6gq+vIn/YCpqXpryjCj9a1ojq3Ffp+R6gP1HqvUXyZCqE+
OTVtkoIwN7aDNq8LSQ5VFgFitfONHO2SzHqXkOayIQGPhAl31aKDQ7CstK1QxY00j4CaOa5XemC/
llppMTCc9PMAEx1tu7kpGlnvC41EFaPWtnWog7HRq+fRst5ovASUznJOItWqZ0S2x8wsW+a9fFZO
L7nWNNdstI4ADOKtsqdoNVlTjC/OzS+lSr9GAlYWoOZMRIRr7I3lqU764vfNMI7msm4LB7eBVeD7
KU3GAQUjCd/YabBBbkHH/B4IdrPeiSIklK6s7zR/b3JkMeEaH2yStDJCCrYBo/2FLrpP1XjFqSI4
e/DucYPvNTvz1kYXfWYRwp7J0+y1D/udSSlpWpnl36wuCw+I0whkIdHTzN9dK7iwEe1OdMfGPCv/
pQiUpFBCoFtNnzo0QjsgTmqMoRm6MENsw+JIKxCmH/Tm2PkVz5htXOoQ/HJvO/vCCo9NkJ6wuewB
vJVLk9DCDblMO8ti2A6U5G20mrMbs/QyE+8AzOmRaSMieKjDSCHcsBqhovor1c09VDRgKNNTyAcE
dtIFXjpeW1wuc3+oBXDdgCYwJP4lFSFA6DohKvtOex9IBjrdIJ9CEO0/rM6XCxOo9wGShLuue3BT
Tk8mSOiJ5Xwol372NNmLyIsGRjrZl+N3Z8+ZSKmrnW1m1Hu6W1LQGLUsPd6iyyzWiyV4tlPkMlOj
6yM40L3YSTAtkNZXOKbdZ4vAIsd3fwSRR76iUW45mzCJToxnYUdoLpJuBy6F9463z1T03oiaqO4G
hnuWPZSJ0W9qIoNGopfXpaQp7BtxZhd9qC2ixnRRBO85r7dPFrjWBju7BxGY9YQ2QIHXCX4IplVW
x49Zypc0VU57EqvirQfImtIF0w9jjUIjhcYzd1kWgxcqGrTCqAXTvixObIIbahnkCp64lEhML4GW
n4QAX40LmHknQBAxhvVrVopfepWrhREwjB0k6Au2PE9jQc5Q3Ecx3l8Sr1AWrjyomSuy+Ii1wBBa
OGSVmxEkq+nVHebMh4H9q02z04T2UgK5PYwVqN88qL90kFxN4V61SSHObexmpWuUx3V6cYL0Xa/C
58QAlMTJl57NYbcw9r/KCg69Eiy2MOLEa4m+cNvZvdrZPoSBKd9DC/3oe+PJs5ubxnJrUZFjijiT
XQXFQKoigs0tc0VLJFahKO9zvVb7UvPxVA8vd6PXEkcozB+T6+yUTPybMjvtijLl4IaWS/8xkd3r
RtxxO9t2RC8uZQBLUkX5G0KtBSkfzZIlZ7ci7zlYMkdlqSDs1yB096ZGPcnrsgiUzZNEEIuAwKTs
5j51iufB707FML7nuU66CBSFpPGWXjhCtHSiddn7pCaE+6D13lLZoO9rsDP7MN51HSmBzAZKSw7Z
s2UyutZJhWydYaSA+gVQfiK5hk0mTJ0nLfeIfunL4KU3Z/eOw5hiroqkpvgPomqPXpvcgCobtxHv
vV1kF1X74TsDHI3iYAB8DsnxKguMeZqfRDcVUpvpDjO5wlL9XZYIjImezblQ5PF7ApV7VMp6HL0y
xmHKjGpgh2ONDRw0lzS8gUGnEzjofzTNPBGa/ZkyRMUphkeOUC3zFANEOtbZ7V++AqwyQz/vCNpK
yzilXWecBhyX7Rz+YG4kW3kCTjpyvYT3AEndPrlmY5++P9Lmj1rZHUJmqSd7cNSmh1i5rM0sX3Ep
s6grO+32fcM1ztjADRyX+NK1W0iO3EZZ0KZhMAG0z8BJBFnXA3uV+rFMGZx2/SwLteK7ph261Zgm
hMcMWnyr5IaTgHFjRGncbHycEIzAgOLcLTBim238agbRdMxmIzCaZfnq5sSXOQC2jhPiiAWRZ/6l
1ddc7QS2NqvfayhtQQ1tJg1AZCwMYuzLKkB9DBCfeL7qkPlJxwQOvDoLvy3zDEiwUdOee2K9XGUM
jzrdGzMdkjFYCaiTygg3Ncwz+V7y5sfiV9WF2T7umnNJEsx9y+KIJi41mC7nN5KbaLthFfmZflaz
jdjI0GXrPemnncrI8I1Dog/nnEF2CJsyFC+IZBFTGBOOiI4WXBj1VToVPW5IwLUhkZHFlfmJvyrr
YVh5gWooxoGF2hRTQbaH3NPvedcYi5i8iD3Zgq/1EEbnaqWb8lhCX9tKBEjLpAtnzI8YDhXpRn6c
1u/od5nRJEV6N7Fl3mTGzF5nQT67VNkgBQPASVuMMMKi4Tksx7to4gcIrdK2qGbJb7dkes4QVS26
tv4sWLQfrawSp6zlmhHoJSd5vNqrKTdsstjDW2VXJA+UMnyS7IJ2hJfheJs/JfqiOPzX6mf/f2Xw
UHfMvJr/O4Pnrf18b/73//onAM/ffuhv0lrH/sPCcKkrGDembtkOlJ2/Y6fFHyay2pkibaLi/v7W
v4CnkbmasHkk/0iA0P8A8Ej3D95POlsxl+/yC/T/jLSWRf8/83eoLJU0TdvQbaW7htT/oqztIr8V
Xm5KbBB6cagHej1yyLJLI6W3iZh3w1upwi15by7AODxUVYi6R4ToAKuIDjZJRbOtcLydC0cOW4PY
hrM/kHsT6314tosWpnxcupwcITrgQeN8m1fBTgNJd8KDkuw0lbanPEyKncP74JQbWg1KsYEE4pbD
LiOk/Ug/JqkyEnW0qsbaZU4vj2hnXaTzoj/WcRzyDu6qY0f5tkcCnx5ruJR7NOfhMXHDbl/JmB0G
1Nx9bzfmgcRXA3GRLw7snu19H3CmRkbgH2LbLA+s+5LDhMX74CJNZ8rlBgeIJi0BP427R4iJuiGh
VsbLYBwc0Yt9njIz4Fra7ycqxaOfEdiOGjU5ijHJ9hWL9KMo4mjf1+RlCR8mMMEl4mjSuewoP63j
4LSs1mLpwtccRoB3Auyp1rQwWbzs1NNn7bLJb069UWA5K/vhRG8d7jI8o4QLDt6WpG7nRIaB2mrp
FJxzq9W3jpum5zxW41arMbUFhdZuUeEOZ5fQvW2I4OfsepBEpjaxCVckM94YqY8LLpGbShPAePil
GxIfqouAw7upXK2/JESkILyx9csQIZbV29a5oCZrN+ZkUE3XZIlEbZ1dG4cxXhbT7lgRtFcvj/G4
5B0nRszVV6shM9wLfe8qE0gneBBp4NOKiDKWibcqvNdMOJj0xgxKC7d9rf0egA7z97PptO1TN5Sr
76+HBDLRMOAs+v40kqmHrTlwT/mY2M+Z+un7VfcatI3E9NT7v/8X7lnE4VXvHIlxLV7zy/fPFrTq
x9pxqImcl35WXdo+Ctzvj37fRE20sQHCfH9m/eObf/1v/9aP/htf+/6xYmg9JMnmcw1sGI/+UWNF
0aJmOgL3MRjLCNQWRl5dunCqLsSLwNCGn77OC7HxynZE1W2O5zC86a6KL3hno2sm/OchiXHQ5WB+
lasuEH7C+yhkuJi4hrGv0H1gDAEG2pH4tO29Cf1ATLmuoXHaj6L3b2ELXWEENLKGx4Loo3TcTZ24
/jYobYfaofRQgtuuxSSuFAiBvGxplv1K74vuyARsOGtPPTjeS9r0L2aKWCzgZSJLF5qi1e4lqfEM
WXX6IUOJA6lZYkN3ylKtCnAqhZA7pS+MO0iNISzWmmPLN60D2WfbqNaJ4O4mZ+mHZOwGgYqPWla8
dGYryGTPQUIVTcpoUW+umgP4x0attZHsz666H7TXOqZBdMbO3Gaa++7liOVEuWJb/zMgtnUTkmqO
kYUR9xwfb2dCrPwUyFNXTvRFfbsUhRU96+AQF1XOkJgg9eCWQ4IBW6jOoFTjVaVgz5SWUx99HtMu
DHN74fXGdIzM+hYWcbeWsNznzbxcAHwPAXpMpIYE7pnQSoaiQsZrLKI46D35ALNUO0GQYBMJmkrL
B0bJNos1mp6uROGrZ0SG1CB4ypi0V5EUFytpu2NUxmvXb5jpujSk6zoJt0naPIverE6d1uI8nz9y
Kq04oTJhxDbrCOCExEZHUgldNWZ7lplUlWVdnCJbFicoE8WJdz1g8Za1HWGnRrUqZIJsoR+PXWJ5
Jzdnozow3WI0ozvnsMsIICFB0ti0HQlkY2zCfELHQEy9pc45gfd7tnN3sDjaC6MH7zCSvPH92Rg2
Yh13HGltOKCHbNpZL1xfS4b4IJWMHxqminvkJ9UijkzmNyZ6TKx2waFyEJTUKaf9vCmCda1B67RA
LIFOYFyOUtXfFopx+iTxZsM90c9TyMCuDoTECCA/U3ijINW6Zy5R2SlkALRUuTI2qRbsnXJiIF0b
G3R4Oe5LhWNYk+Gb2RD/w0ZBv8Zm6N6ZSHdtEyu/qtA6uxmbo6o19U2UThk7dvHFhqiGFyCJGExM
xDdN++iLyHhxnA9QZPs0yOy3PvQOeqePhwkiSG3S+Abotlapm8g7Zc7h2FAr2KgBoHWq6Q6M2Vqb
mNiXIbP0aHINAmoUKwojrNk/a90hmnJSsk2Pbdr357kD0Wvx/WEwf+v7I8nxRnz8UOw7xlOn7xvT
AfrI7pat4hg8UEUjq6oqewAEPHrbglfwImODEr4k294Z9aszN7PsqAMHodFcqyIqXbuKcL9Fgi7/
6OmxsdAozM+WpfEmM3nqRTHBoC6ndK3HEcS/yXeBtYnkwcKgh8KtfpctRoOpyf2r1o7thYMrWYYz
jF7Z7ZMWjeqBbVVz6DMinL+/bll4fwhqfYtKlHeeFkU7H6LHC1Kb3/9BAoRY0Y+JY0Ztfj9O6a/C
Hpr3LBkJWJss+2qpGs6UWfS//5LTh1idlXqsRGDuE6Qjv3/R1GOTV92PFNnjpnJCY9f7QfdMW0q+
Bfcwz4C+1AwkT6HTFXeGY/PEz98IArg7XZiYN5FW9qkvSOv4/kbd9kc0p/ZTOpnh3kNSSNK2nbzH
D9/fTnAYbuqyrvZIcpunURXn7+fIAHy+VCpOzrEh6pvLypCzNA+pSES0IAZA3gkvDU9NFqJKmO9B
K0yUS777nHRlu3Mm28LxbPg/LPP3X0Kbwl6QJemhMKPmsbdIUZhfDVU5pITNKm0rKPqr30IR+v6F
ENk/gykZLv+1/cf/g/49LG6m8e+1Fo/vENXZwLzXf7bt/e3H/u7bs/+QeLQs2L7uTPAUNCv/8O2J
P6QuhI0kEbCmbVDX/725sP9QytEt+g7QZzrApX80F7oOEpRf5Qp0kjDoYIL+J+ieOl3KX9ieNBTC
dDjfSX6bEv/s2rObVqiSafCeSzGTugYKIs6Tu2lSL1MK1owBGAem0JG1xbiGUmZWFW6WUOcixMb8
A88Z1ov8y/Q9kwUkoAk7YaqTRNeUTUNSfLZGuSqiajv08bNMkHGxJ8Qbpr396Zm//aaR/resTW95
mDX1//zvMyX1Xz0QJQz6JGk7jI/+AinFVzLZqWqHPZ7tXeoyIiTbaTNZDfVKLG7kqWuxEZHb6Hxw
BX4pXHUeJ+ep8OM3Ld9GAkSRKZ9J/BMUA/WeKJJ68R/cRfrIv95F3caeObeMipPI7KD8fL8nhG9+
QP/DIIfb8CRpxHnmXpu926K57N1bOufC5LCsXJt5eeEYP+dZ4uj9B8/QbAP9V3/eEahBaUsty56J
sX/+8yzTjUjX/AFzC3+nQbm+NgqUt6inF87EiiPQmqOudePScZBWxnNIcZ784Hp9g4q40vry0a3n
HW/P3G5qowcUIV/kA3VriHpYO5XoN10AaP3ff9ogkP31tVXS5hDFFyZpjqE+z4/sT08cVARdG3qG
QIEcb2i6nvwC4Z/6GgPbvuh6SQwSmLhKIKypDUSFLsSRTRU+tTmqBR/hmjYkM+inBilWDUfbrcKN
PZ+4bV9LF5HpDceS9KK1Rj77uq1Ves+eedXKpkLabg8XPGJIwcFEVawwD+zKzk4RVmdhoDkzIdka
mCRW2hz0R5zBuIrKGWg2X7Oj+cKeJ0Z3aJrsSU9VumPKEF6M75s+fNaYIcZtfNJTrzk1vvuleyBN
AsVam7eh+WC3YlwOsPrWeggxtpX1g6woFt2u7pcV48aTo1kYTmRhsIUzNr3Hs9ToQ3NUiYd0x2fO
NRVaviMqrj0ous8ENqgE+qYxrsT7TVMsOhQF3x9+3zRDiB6rG4a1TkITSO7sbzftQGJdmJI2ZWWM
1b5vvvngo+YMB6IinoWGAYUi0j52oYYosnFa6r/587Bkzo8LVKSGtUX8UNSg/JuQ7G09PH1/VKtq
2Lhh8IlDCDBvBkjo+H0DkXgOmbDDZdd1zHQZaQYCOpzJmvcQDBEL0NjepyXWtLDfNKZTHADKYcYz
W7aS3768irQ6ZMJk6BEyupJ+aEHgRdj5/dHIOeU4ZLg3rLTJKfZq+6ii6M8331/rL7mp0pPhEpCQ
kGYh86I6+Yi5G44srTx9f2468kdDb7PNtbA5qwzCl1na28SrGb6ELLCTpPW37Zy6E6i6x+oERLBN
uVdIrsq9KGcZqsFmeL7hCZuLM4Muc6y9Ky8HaxmvalZNC22ApSqCT1nCe8Tsw/ACGkGgIF16GGd+
O4AYIhzhUtYbz2lI6wxiLVzmkO2dKHHOQx2ahC2Nw13zaJlDux1yCTNYH/t7v0+zfRD3BoKotL/P
a4+BhBmyFm0ZP6nwZqRRy4A35agf4AnHg6HvyqozHyq25xR40cZtho6tRFa/FGE2LGGSRfgdEtgU
xTju/CY7ajaKJUKOIs64vmWXu0s3VO19YxzihKxPSPQNdE224ghNSgjTm2Z03lhBYmnGHLuuyn6D
goZrTUYAhuEX7bJPu42ucb2iVoKizKiJzlwSzEiYRpk8Bib7YIBDAt9CvWsg0qsKrZvn6x+TZb2i
awjQq7nT0g6AZuX6RxoaB0vPfuJNN5AJ+y+RqT0KnRFNsssVTojc6AC3lOW7b7kb+KigpUKm7nYB
5vBSmPMrJW1zzWZgnRNqy6oiwn1AHAXYa/LapvS1M32dfsf+BcmDlSgONLvqX3OS1BNSultf4htG
5UOEEj5ABIhU+pKkHlRHMDYZapIhMYbryjHtvaxGOPOockVff/VGTvfZZu9tCq9YT3JKe99GUPCz
akjZLMH9Ov7IOq5cJb6lEUSs42mq3ZvT7CZfx2Ii9ce8ymbVnj6vSOiCWp7nLlLJRkfDt9Ay62cI
qp5lpI/cSZ7Z3TTLcbBfoXsefK/C/zOlwPQTjLd5cPH16VeRD3JRd82vQhX3xA3vPNX9bAjqXIoI
q47eY7SFvjjba/MALlkr/M90rJ4TliM0yyaCvRieM6EPK587I+pMrkN8Q0tvLMpV6075CuWJDwZv
hHFDNLDQUGtXbQ0SzrgASV1nYdXuC6N585mCWWFX7XRhI4OLDGNRESGyYEewxrg+rRAP0C/A7IOs
8zF2VrSxUpAvWWJl2z4oXypLI+SjBPpZx85j5DdYCeH+E8DrVUuUutFSYB7EBXrfKmvFyA+xIBtV
3cZzglsfcCXhuzIqjqVWVpsRvfxKYVDd0x6ifNaMt8wnu08zvGZNeXZnOqwE810N/2EhEpP5h998
umRDFE7CgSUFkULthxaJYuWBKUljQtEhpE4GSYQEw61H6Q7Y3bV23VmkguLblRViQgOdlO6gaLaB
7/itTwRHVZ1qJjcLwbW/zJ2rhdtyMKej7jFl8XkKutBDoQqJTnOdNbCRj1iE66gKm8XEq580DAWM
nIejsb30sA8fokQcWzP8KUVIsgmbYNmrL1zmL+wUy23G5GhhC7YqzmDfTx2eGH3G3Pl3hovfLKrB
Io52vLMjBIcJVtE28J+5lhNdrMx1HGTjUmNrg3gxYdyEjB2l/C+rzi76KHeEg4uVQKSBF8G6+gVR
uo7j6uuIB1grYfPuHY66Mbwo8yvzrZ/Cy35lVf/lL9qu/dmH+Af7qTtDWHyHTUrhCh4lTD6xAj/E
kOOHo/OrpeRAL1liUHf6UxFCnC1NJI34cE/1OK15kLT5nOHHHvOqksbnZmjHO8vMIqAUyGfpKtc9
+hWUigWqA00sIu0JXeY7sYQkVMNjB5arNkJDPhcmOEUB/y3KMiIEXlvpLYkqjNbu7IC9XGL329wa
Phm+S8XSTXH2ijzQcnlLBLCjzhmi4xXAR+TiKQW81gE2GFgIchlbloYVLGIFpbaL3lxzvMaae4jT
6paTVQMcUUCHQbFjE3jJJp2QkXE2YZGqiiBIX7EgIcs2XiljznKbyqMfRM06LuZN/7AZSvVqD+Ex
qJJHW8prH+K2L9JH1mRXWELuKnASY5X1D6IFvQS2Dla1G2/70n5CHk4Ayi+rzT+i3IXWId8aNXF3
Xf15iLRrBX+0C1J+m9svyQ2JV4PF4JRx31pNzPEaTXrL2geP2Dq8Er6mvZGXyyxsAJrDHXeG8hPr
fbfAbO0sGOCiEMuRJTb9BQHjVVqYAVsGDvNzCcnpPNa5t+jiJloafnuL8dMvhG99CjO/WVW3Hcz+
ea7v42k2AvTqIlUcwfKQ56RyXkbDVhteP3NPsrYW/wBPfbXK4iGqgE8r4qVWk1PeCw5Iq08vgxhf
8djNE19OxJo4DCLQF3PPUCFEMoq+X+gBUMXI79eW1SDEUsZFdaQNF9PYoiTtrHWUyJ8DYUkKGV2s
18zPSmjfueTt5mrHnBMQGxQyusL2I9LqalnQPsmQ62pmx4iM3R8OHeLSxvXEUWg8JcXI8Y35FxGP
viOcPtvCyX+z/GYzjIkAmIEv2mFgNyrnM8KzvdQQqS2ExgIkbdaI1wmzrkKMq0SpLn2V3xMWg1sK
mb3paP2CGfgphGwinODn94/jj9z0IdZbgIrhykjLla37OFbdegllhLd98ooyn3zhEbpErnYoVvqV
M97ncgZGNqjTwlzlK0VxR+aDR46Ug+s7DrHhx5c0m3Mkv7TY7dY9PcZKR4ZdN5m9xGvHILVssGL5
OxgypiV+oY/Zs40CywojcP5PjgRHqDXTkU2J58qF6qDaBnb/yDh/MVgjAKX4JU67loRxUy1dhxmw
Xn8wU+JIQRZKSeFO9nvUorjIMKaPKOs4/vbfDyhr5EkxWWLmDryWpwNG+c2ylphRJzOO1z73ppvD
DBppvA3ZAAqbsIsF6UdUOeKtqLKVcP13mcF9xOWwGDFgLuMmIZugj/alg/C5tohk8BHYLeoofyiz
7DRx5EV61ywKdhf4SiAJa3gy0W0ESyajxwKdRzGav+aLN1UxOQKe/9OKw2PU/jCFof/+lUQqca2G
7hAz6/WMiqwcW90Q1b31jvEyyGCjcDTpNWVWg5QLcXO2HWzk2A5AoLmGyDCRBs+x77wIYxZ/uwrh
vQy2NQoJrDNRtrYbewMC9hGC63NclMEikvaqQPa48CJ/h2cfWTeygWVVWlsjcFhiNZidkz6F4IEu
zouMk/xseNdXoLPRWVKEEsKEmcBl6l8RwoH7AT4s4HrfDRFtdDE5X+KOl81YWmn3g/KH1w3iYQJE
xGvJBxV43PMkodZpXfSfN5YbEPyRihs+NgDhyJOf14+J5mCKwX1Db41hLTHc9+8vdXW9A/vxqgcI
iqySlG3xqtwKC7LQsJNHMWwI5509HYbF9q1sky/nI3UrEGWfaTyuxw5ugZNV4er7PrReQ26Iu8RQ
8tO0q1ezIAG1JGF0mCo4jwk6EmPL6rpaEATw2gKXWnX85YVtcPKqUawzd0f7ZsQPmJUTLhgyoavU
h2cfR5+kN4rhsJ0kw+QbAq/HCZQ348nkWasTgMpFC+lQM+VrVlC85iq95p0HMlq30leSv8DJas5j
bpraZfKIpKWwWA5x2D7lnNA2VV4E21wMuN3U8OVa7LkHfEQRpqUrwY6vMj6hSWI7mPXlHo8Wl/BI
Tw44tW4GPg7szHmyzmcdZJTGwa2znhXU4F3pO891Y8HiMWmLU2y851TDTpUpi+1Epk2nUHGea7PC
XMLwM45DFzIQsFj2jQlIydap2h0e8HM6M466yjxVjtywnP1RUmGBTF0OqF+2Bo0evnUOQxbOC2ET
ERsp/9Gc+Y0YvJC7IB6R7bMbT1snlAUjB3daZBNg0C5d+7jf24ZQrbaetYz0cngTcby5PkJBpraY
wVt0/olXHXMz2qQ1jvdW1eupkjdKu3CBm81bktCKadUpL21h3BFGgEqNTQnJc9Yii8oXDQB7V3g7
+CTM30N5YKCGz8y4jl1FuASVkmg5rIt3ETb1Seg6bvlSf8K0yP4RrQDHkUV0gnFyPe9Bd4M71BEQ
5kX3iBseqou963KXiihD80WZT+AhCsQppwxAZlVF2IV6cz2RDzO4/SnVZw6Gk90jpiBOIbRYOQBp
KEUBDCBvHnJ82HQJ5dUJhlOVOk8i1wFAps5DkA6nAHoD0zpC0KhYTyHBKIuqdN9YGu7DRj5RfQF6
prigr39RQ6tz2c7urCbeWwbol/ijzvzb4Lcf80tKB7AJ0D0sK1EcdVNb+4vXRmkttTJv5HGyqQYY
FvmtfhqRP67qTN/H9rBjf/c8dfIx4ZqP2IlaPGbBM6rgQy+7164e6as00oQGL9+mhly1bca8TP8y
AvUTq23uj+MiLWelbXlfeQjtk3qpRd3PPm9/lhqdcIU4DzQX4rimAQorN4oMSkcDd9VFHEyJv4mR
oC4qhXdEt+CdGljBzCRh8VasbK1cc55Vhz6JlpoFhrKQh4TtsmBcYLbkhKQquc8n48HL1AXlGBe9
1F6WJcULg6DHstJfQpdUT2mOh842AJrPBzeT1puOsRscMFESrdyzeWU1K65ONFxd17gmOVbWqKfL
9JLjmPmHxi+2Vuk8a95cHbzXnftVILlZehT/IynJTABtgrPTuXg+tr7x4WjtjUDmTWkgF0NrwphH
QsKguxrXlmh2mMZxdoh3K6BWrCLAiybpz/6Q/MRwhsO38W9GkIMnYA0LWuG1sJwX3SUWz7KSY+oP
jDsdMv6K5qCBJ11HsBSAsw1n5ozMKGbLU4vHryCEKC/qXegUW78EpowmYNNOAqiKuJZcVtfmmEBw
S6OVGNz7tg9TzOEBplErv+vC6BR69HtV09RLO2YvV+MBdXGyLYl41VdEJsoF86al3emrpixujUwe
0fNImFKA8TKUtlhwnKM/9c8VKOe1zQJ70UtetQzYSERd01gc63kJbHXwv+DFMV9u6ADRApoNOs0a
j2MZmwfeywUnD7zNNeWlE4I7AUJ+YlS9DVxsLymhckU3EcUCDmcb0t/Tapy4a5x+woBI914uisbH
llFB4E79OwrWzyTE6RVO7lkO/OYs+4qy6adrkdDJXCVZB2z1ajHH4/kcMlgDwTX3XPayD11rzoPc
4eyApVkSljLC8S3Tq0dO5jK36xctqL6c3nsqGA315bDNOmKCJql9aUp7zRBo5n6+nW3TY0tgM+7p
QWGSyPZt4iTIh32P9gY/VZWZb4BonWWijx++4xlHRxNoxtOpXCMSdxa2iV7SE1zyCxLufeQToeIh
45YkADPutkakwUlHgb/EcYZiu3khgexrrId7O/B+Tnm1BbtJRYkFjFU/eNGiclfqw5fZPQ3CE+rI
Q9X9QvfUbQbNkgds2RsrClZG7mCXhKW79P24XMYRnavBuMqe6h/49GJs/7wosya4CiUPMJiA7MUf
JiJGiARfOvMDq9VqGHXFjyQWHAsddV1jyn0DLzyvflqQEbC7h3fQ5FGu5ktb0UbGAZJsnVk+LrkG
OglYdRsjphMcs3JMiJTWMcMSSzLh2y4a2hdVk9Jp0Dm5xhc8BguC8o4xsL7x3GoHDlaeIXU9BF29
Ypyx93tj58Z1isVQATSwo2vSwRYRWMpx0tUbV5G0knhDhuQ8OLqxsbJI+DBUd04y60sbxpfIMSLc
S/wPB6t1WbOhnjrvmmYtAL8YCGBfnVEqsIvAKEujGJur5AJ47601LMIbqx6DjTwYmHVWloKw2rsw
bT1+Z+6C+PLA4Qqn3dL1/ZQyKDborQhNJSK8jIYnL4eJ0/tqn2JvXzNQXGi6fWpcbJYONLqF1VWS
mHn701IDSa5V86S5AZFrzbw1b46j0z62alnDk1kMRvFUZiOIeC3aSrsZ18Rt4qEY/g9jZ7bbyJIm
6VcZzH0UYo9wYLovuO8iRe03gZRSGfvqsT/9fK6p6sY5aHQPUEUkTyqVSjIY7m6/mX3xF8MPZ60h
vGRFv7QDsfM687ePpIXnhQLlhtdrwue8YP1+0fz2oTH8P1Sm0bJQ5CFwG6untMIyLoBsrmRG/wxO
s4MYggE5A6zjhi9cPd3GtJrbxJbbmPHHiKr7pkuyWlbGcMCEjH1fx5CeZ8yss4ls2ByecTNcCtS6
rAF6BllTc/t2q3hAVTZ8m5kmqWzKWf41ZhOQRcmysq935xX7gQfUzXjURySJItjWkg4S0kNpR7Wu
Z9OIzwdjMbbdpy5JZMpgAlaTMI920Vl9fDyM2Qh+daJFW6uM5mIUc0aHNL7uzH30tKi7gLYt1lPS
W5wiqSWiMFAVbVLz6PldunKY4rLvyeqtST2HUjlD+kZQf1wfVSodcXlY3VNvsluUFMUg0oLPoaxZ
kjfpG59FJ45o4ZvFK5enQwXdzjRNb4k3BUAXdmVa4pMV9qCn1qk4nlr6tEonMiB6DfKrReIqClzm
LVF0jonSf6pTdzU4JsT5DF1BzPIBH5N3cImeJurZz39KDZ1mioxzVkL3hcIKMaA1LvpYfA1ybJ5C
58LcFUsAMa62LYePJNe+SncJLq17iIE4reKSxTyuLZvhrAiWcRsldwqqYCFXvwsqF69mSycAtD3J
Np1yg7JYOVXJwKXgxevjdBX39YMbdb8E+Cvbhg5T++u4HYaLWXOFWu7EDbcSx5KOJF5PNnwUmzVS
JAcZWNfc435MKfcuRdWOMXZTQ5xtOSQmy9gnf87547FJVLg/L9MN1BYqbcrsM+PObeKV2JLP3jm2
p2/1Zv6UUf3tT8xAzZ5ZSiUM1Bu+aJGS8Cbx0UIGSTIu5xjRJPKmY8jijDrzi7YHhLOAZH8rnWfb
b0nhm5ngq6cFTUxPdeJny9EHMOt0v4mhgmQnipZF5Nwd+T5K7XdDm0pY0Zto+/7R8pL4gaptobF6
j6QhhhZddABgmcSU3DCmp3kMhBWn3j8RuUevf09FdKYmc95AbKWDW2JapDppyevrbjuHGwRlk69M
hHf0tL0EU+5upM9GPdM3eRXfAf9sfSxoOOvId8fsf2LdRnzDlXXA5XkwyUyyUqg+o3o7DwAXo5lr
3eDWtWhJkC1FP+PXmv0vI8xhCHNQP3clIMVKZ14IzvwD9ZtdQr0aaZTwtKG/5BShTBU9RpoGgovN
RoUtelNhulrojveLwRGFpKN+yLzyqor8+qK+zaX5mzgFFX7eL6cyfrv0cMGkSlc+pf8ju2AiHHTj
UUVTMPl3gxAZqkCk6IJDx+CRWcq0KhMOgkNIwx1EB38HQebFG2aNEHF2tZAklrNb/Y6mnLJR0azE
bPVLUv8U1YnO4DCSB7+cXKPZT/szxXOw1mX7UE4RlwiFYUsCeKEZvxOyEnurB/WbW3b5jurG1sfP
smub2lROGOVn4x5tWx8ZU9L5w/+pGauG/rVImKXgHBMbbYICFCseUKoeImA6dMQP3PPodJoUP2gK
eX8Rzd/8FLbQqFBDPw8W4CFq1/qjIK2kiEQoFuNRYKRdWopXlAMuShXBSCiWUe3Jt1rRjbQKzlGi
iEcx5UWBafVnxlrTABMpUnAkDz2pVLykSJGTQglDKVE0pUQ9TT0ISx2SCEjWkYUM/JLewWEiYTDv
Z07zlWI0dYrWhJ/Povt8aI/xHHOSyOrpQmdmtUlCD1FNEvoOcnIaZf5CaKa4FWZ/dHxMm10AUgzQ
yVKrEthRjbNqjMw4sgm52KV/FqU826OLk7KNXpocW2jmffbU19JqYh0oLm2WOMIeQqBVcD2MDR2n
1wicFVvOxOUHASP+xSIx7Nwc8BUALAEIi1WGc6l9Ckb05Xkq9mLuxiMduo90CL+lwLR6oFqpomvZ
ibpFANxyAG/pALgqDxLXCJKL4+4EVmNTK1ZXoahdowG/i8aRR16QD7A9D1aB0MHeZNvi/tISLAHV
BSlNcMLYTmaQrcM6uxszBC4AaUx3QmkusxHdg86NU61a+RRjzNbRxJPK4zOJz2/pmaNJNPCPg8Vv
47RFf+US/SNy8k6OEavekuBztLJLzM4nwkp54JZG05Z6ICvWHFAW0MMUFo01jXFAhcVAIdOs4A+B
ss1MT+IC5aFZtA4GYN8DtFYo5BrBOWQJKGyRwrEJdgdCAdpmSG0lxLZJoduwC4xwK+VuoiCLkk4A
b7pCvTUK+ibR5XVYAAX9nJOVu8tYAeJqBZYjHnHRUKm3VEyxBXLylACtOW6YHF772f1uYc65NvC5
n6/mjD2fRvXAxfXUK1jdCLUuhV6XKYydVEC7Yk7dS5KecE+AOMMEj4c3wGNBIW5uxudOgfFqhcgL
YOW1CppXVZyVcl3m10oh9WbYetTeHj0F29MVdo8ynWClkfXb5QrK5zJYTxSmL1LAPo+4GRvYi8Xh
6TIqqF/Y3R31pFO4P6MdrjX8v8BijK1wgK65jvpzOpU3luo3roFXE3qggCLoy/a9NRnyMMl76wiv
FxWeqdhha+TAICxgEWrJWs1KNRFsevnhwSsUClyIj9VY68L4U9FFRRM6uMs6qr5NSa7XDdicKASi
73E5ObF0d7YCJMYMU1clvLg3naXH7cAoSniKuQIr5gqxOHLvkj/UxRH+oi8a/IpuOdy8on3q0qp6
jW2Zrgru8CcyroyfUzpMrZYy78aOnUdZWe+MSiSMd7Xb+0lwuRAhZ8iQJraTVQIrkj9sXBwEl804
4B8BJD4psGREEeDZU7DJzIaDp/CTqGwflgJStgpS+fPA5fDPX/08zfLI2JhQLT2GCrBU1oA+Zvxg
KvCWKAhm5oHDnBQYc/phZMYKl/nznE34cHB+OJoKq5lUADbTH9amloHdjBWA06kUi1OraQCr0cKI
f4PqDGB2dgreSWfxCQL8n6ihL7jnTV90SAxbMkEGrbGIxbKdPwMLu3aoYfceoqBalTUJ8MhuHeq9
SuNTxDBy2iL/kEaEr36UxqHkTnYLBMe/nJoy5N7CeYB4xsLg2c808INOie14h+OzeC46+z4Nhvmp
2d33UL4zPE8fBWPNA/PqZJOGgyAkP6+7ZLQ/6cEul2MkKVEL3J3h5/W+rdh/DnbnvpawjP36DOsN
jqDr1pdRVuaHQaveIp7N6S5db9txiZku/xxBu5CBiIfAehcK6Cohu9oK8UphCeCORydAdaua5mNU
MFjZ+5RF6dtGYWKLJj8PlISKGoCsB0mWcnZqwsYXM+YOqxQklsiFY01vZkroX5ryc8ywFLi0WlBn
WCaJiammWbUu4LRKzhObfZcTg1qGwnRppn66qDNq8XpTLh2zxS9Hullzxa5mC26S3DYpkNnQTQdA
BW8rQd/yaE6MTKpadb2aziKnCoHjTLQM4PAazMMx8YOD1h3kDmqvdIYXU8ZmNEjNTUqccYnv66DM
lfTTU75DmwoBb4X/nRQIGCvuS3Fg3CUsB1YkGk9DfBkVWutWKBjibaQixqYwFMIwy0dz9hwiJ47C
D8cFIOKfp7oRvTptVQHcaQ8gqpHNFcDYhmTceTY4zBK4cY55nduIBRsKecaDgEyfaLbMnaRYVkF8
h1Z8KsLYxXhebYNe9rcgoKGdaogYKXVTTVDWmuQ9j7PsKUa3Fs23F9GKZMfhvGvsgbOOGNr9mCYn
TcGbbW4mtt1zVFKbI4lPcdmEtFPbKQmfwNtVKvRfwYOuFRjaYwuzmIGoregSiQiQSXg2enpGAPgw
acykSYYEcaZw0w7c6UIBqD2Fopb2XYdMHXgVLfpJ4Gxk7nJ+mqJml3OKXf08JcLckzNjQIvVxb/S
HrdtbK27VZOz7mipZ/0DkB13s8fXA0Wcfcd/cjpA2o5PjWhEiNOswkOc95yShrG99SkhUlOhuP0f
KLfCc88K1N2Py27uAHf7/WuoUN5dANQ7UHhvJ/LBkVd/pJjHpz6OMb9G3P1lYG71PHjy9NjYhw2H
zrxlbisS+6Kj6x8YLc7rqSHxzqa734mi+UO1IJOp3tBXphn/0ezceDBbDrwlZU5YF1rd5ey4SgK6
ogyyAIdwUxloi2kF6rzXgJ63cXVI2Lw74eDvpAKj6xDSJxtUus0xbjkofLpQIHVHIdWriKaeRsno
nCAuKWVgSH/PtgKxO7KtnqkHoZCBfX3qGsRNPMDtmCXzS6tg7iZU92r6ZCOkZGV4732R27sak8pB
tKbFKDTT33OqqA0cyp+jT5AdcK938avIPDVuzY4zaWg9ynoa0WHe4CH0+gN5GYSouS9w9dfZw8+D
FsyqVf+CdTBbxa7dHfoMTnpYtB8OjLSDzmDwgNWJK9VEsS1MfeTjyMB0jMWwMcmq7AaAqbYmprWk
j/yZzhexjCrD2/08FRXH7RLk/DaKhvJeUICGi0Kp83i3UqNoH9nknfvWHm8/DxXn1E1GL+XKpQrs
hsl3vNFgGK3LtMJL9RZ6WL3gmzjPDmM4Kmwrst1DbLmPnXrggMaaARp2X6WN+2iyMh5TTnuLMoFU
R/9JQ83Kb7foSoaESXwdMkMeOHgWyIb4fQv7TsXtq5fo5i9h+mDCjYrDFH2NcSQeR2r3RDL4wAEy
/+J69MrS1T9Y0Xiwi6xc100N1TE3pht2z+nWmExZSsw7W7sqhy1IuPLSuIyV0yk5QETRsFLX2rUz
9L0lJLVB3mos8C3p66FN62NWxZj6hm5JEoJseJ1SyyZTb0PMyDtUgZRbQw/jmwFUQR1qnTcM608N
0WjOetN2SJtkm5a6A/Ywys6jvtdj6+rEg/s2zEItmAwCwnS+zpXkEktS8yGqHOPBAXK3JVR4wFeu
L604CO+yYFxdm49dJJ6KmYYwiOzeY+VYu3x0s30X1+cy6+D3BquZou2LXqTiyYwxDAxG1B7C2duF
yPmXdhqqB6pgWARyBrUjTb9pXgS7JFcksATpmS1z91hqXfeYOy4N/miCuyxLusef36BzVsOs9mjP
RkftARIf4cZTNqsgbJLX63hKP3HFLGcKtHZFXUY3y87q49gKfRe0XUK7g02/thsb/saLK9pX/TSh
X7xNDo6y4Xam5T4gF3/1dAq/dbSY0k1KeaNdDCa39Jp1RDbzXotGd0eel9I8vPm8NFn7RrJ1Y6XO
/Idpwq4zCHomQdHTYNF2UA0Gl8Gh4x4qCcApcOI3PYSbUfe63AXMbJHZAsTN1n8yvamlGtNA4VM3
06gus90IYpR7Ib87gNxZMAFL+IdL41JmDm19Yc25kY60w+BXPs3A1OJEsJ8aDSwKY4721PRJe5ox
w3gD+EeWMOCYVlCvK1S1nUE7B4eJIXz8eWAyNq5QODHoSf+f/220iueuYNfa9IhEXdIyao00Hn5+
pR5aMl7H0eivXsx41zfYDuUDokYX2OHRK73fRdaE16Ccuc7Q65catWmjbMtDLPF+ZexyVpMuxGM8
1TkHRllxqBkykAbORmtk8SYFCpEwpbcqPOdZlM5jyCGOojsKFGwW4raMX2FVortONdOaFnseB5Kn
CYvzumpBZufBG/nPT6sw3iuR/e6FuBRhvfa7jnYp/OKmCLHEILZPU8KH0wA+nnpK50qZRHhLh9GV
hyErLX0Dvyp9fByj80GweFW7ph0+tZa8djKJ57yZ9oa036iIkasyd6zVzMZlhiA72SX1TyBuROsQ
XbLLT6sTF2gwT7U9+zTJiT31hw+N3n5b6bBj599s4BDzAwjvKgled+BFZopxsmn6cMr3oBnMB1FR
XWYa2kWjK2MxlxiNSkM/B2XQYO8F9RFR/aqP85MNHWDhyfesEo+hJr70zmGwAXsbpObJqIFW0D7E
RFynOJrZ9bNhcWAiTrLwRsa8SWu896rJS/MPXsdnwXEYfE/j19hx/vU9qr9N8IlVcu9tQd6A+cxE
anxR5wFo8Tr4rhAsl/DNnrHEAZKwh5PEmNG1bbvU2/yUpCGZgX7VpTWjIVoEfQs/W8d0wkraV7sN
2H1lpzEBXpyBYzO0t6qn2i6zOEGz8qu/IQT4Z7YTIF1KYnw2HML9bZphuHDuY2TeU9N6TdVa68+n
tvKvark2qv6s6924pA0RK5D5qFFqxItYnrq29Jbc/dgyh+8cmGB1ZmjWgYXCO1Af3Yz1+9RgDx6y
PeUXWzOs3oYEl92fqeY6kNVlVubHam5WhiYfBfMyKJbanT0freROx0eEdm0B79HE+yzrbINt23kO
TCycn93Iv4hNyqTxCmZBdHdisWNlu2HVwcyneipbFDG7btHZE2Nt6P2joHOyc3ciZF+tWzvWWRhz
c6ujfGNa01PewpljodFAi7Tj/KK5ys0zWGf42bT1dOeaWCtvM/sJuvm4mr4d7rzHcdDsFSsedWT4
MfR+k9XYflr/gWzDvC4tSgiptuOa87plR88fCuWAyMKOYgGVwFxlvUbqCHOYbuHgkMaZGMCxLFKW
Xu4nxyB6T9uJba6uE1hWNhTTeDdn9w1BCqOqMW1/YioqlxZ+l9f/l0CSP1Grr5IOzTiM2r89/fen
Mud//+cvWba//ol/P8eUBsvyT/vfftX2u7z8yr/l37/oL9+Zv/2fP93qV/vrL08APsTtdIPbMz1+
yy5r/xURU1/5//ub/+v757s8TdX3v/3vX7/zmE5QSUngV/uXuBvtFP9tSu7lu/n11XSzwtztw+LX
V1yqX8K9O2W/+u//4nv9Kzpn/cMRvuUbum3Ss2CrWNC/ejn8f7gkbenjsP/VsPEf0TnzHzazEuR4
wR7CErbzH9E5gywesSuHyJ0q0lC/9a/X5S/v73++339JnDl8p78EqoglCcf2TcsHskfp4t+yc32u
VTX8V9qWK0xq08wqlMSojziZ3PRNzsULws0lPQc1QK7QP9l9ARVnJsVZLPie6xSL5MS8b7AP0L4Y
tdXHQDofRt0erZmO5rgxjq5RbrR2WFaOeagQ8jCUnYRTcuRq2UlM0WsdezNbGWWISC/werKWmJI3
fuTpfI9944yNkLi4wx2cUv9eu5smtwknw1pex7caN4hs83sbjtvh2W+o6elS+o3sW8xJunKD/cB5
twrMpSXMY5BVh/KWCSDNRvDQVukeS/0p7HF4DOk5x4xUMDunaHjyTwlig0OWIKMGLqjerdA+9/S6
LuI+PmRUcGfZsWuDW1qPjDK9R2EYj11YHKVFKQYSbjDoR4NhE9ODY26h6zA4YV2g6wxp4MpugoFa
9Eza8kXDf4D8tzGoxdLDZFs4KWXl9Q262rERDVtiHJPBlfrGfUU7xoLF18CBqn3OYXykmzythjWB
A4RikNw+RnA/Ro+I2XvTq4/NrtL66yjmK/nFc+d7e5TaB9OsznUmP2Ln4NJ05HrOYa7Sp8asPtQP
iSdrbRDgtbGy+0X0nMF5D0tG5fROht2W5tOrHokNQuPa4e01Gvtma9kvWaijSbqj+WSTGtZZd7Pn
xMr2P/epv9ym/nLZ6nw6/3bZ+oZjWK7BbdbyPPG3HGBLIbo9N3a4H7Pu2NvOkx8Ev+ToreeYi7Eo
HcZ3FRW981lGNDbXXT+sm6E76MMwLAeLE3uGjNs48qGR9aXtx7vPsWehpwXFUB4r+hSOK9bSaJF1
6gSswYlIup4RAun0UULs+m1i3DExbeYIh2OTsTWotpimmT6ltALKJvwSyb6UpiDqZY4LMJAz4oSB
xoujp6ROhc2YQ+F+HT7nsnls03BPzfGbulom2zyjfb3UofttSASKNLWX55b5NNlo2kLZhqX1xcp1
/K7eK91xcbn2CT55mv0wm8dxas4jHQQdBRbkLhY6ge3Mdrc6ntOZwx8zExsSjs9mgmP52oADOZAV
cp4C9jppXBwJ44MK4iMWHiSzFfVGe0b2Z5bhrSSqkHfiVtvg/Jx2Qx3E0m9GhtkefjVvm0uSFjFu
L8Z+evM/vO+ooX8PgLqUEpmmJTxyvu5/EZEdaD7Npijc+Z6HSQX+plDYS7cFr2YQvd9nOiKmGTDd
BL0Hwq0fb2M4pycRpw84ViS92jMjE/qCz/44T5cxsKulSOv4czCoySjjCWYXVTem6wDAGqfidZLG
zq9cnC3Sje/tQCc+jXi0ijRPVWdSuK1Rzl/j2SCLQ9Gsaq03J/Tl6qTpXr7lIDLhU59wBzFV1Ht5
bWlds2uRPlNEwJ0NhhLJNmpZum3vk7EJZ3zhXm3rq47yOtNMtrWObjgI7w8bAG3Vz8fO7Z4aBoYM
1jF8GVfahpm+2uJmUZaxSUjxL+yh/OXnWJGTNvtGSYfuK87gaxZ9iZcZiwfbd6hAlFtLrCilgfQR
PAt65nGDPOC1keEpHnBBtRnmxkSjhLXIt2OORSVOr/lo7cJIL9cpe53aSi5zTiLHDuqrZljhwY/p
MC0bd2f+tNO2bkSkel7btcIph9Sk+xUyhTH0mDfcXV38EkZRL9kRAYkLPNAEoBgxfgfHusIxobUQ
2TxtMSZssH26Msd2hi2IwJIYStlwNWcVsENe+LX+SBltNeqX2d6XEcYCpo+cW7Ah4nWmaZ3dL/Gg
dsIRC+yLgIyNTWUuk72Otr60qEpgqmPOC0DXDiorJycLkilZKpRjxBU4bSkn+mUG/A91x2gXONP5
aiii+L+nS9AnVCYkzkPWQXXDz8ElWS5qbbQRBPgaMZYHK21eiUlSsQ/3cmn6/qvmTfukcUlgEuvV
0y/JZj+csOKPQl6zrrin6HgLUzP2mGEx7A8N7FaqODpR3PQppICxmZ879tOP1pwy1qK3ki6Woxym
j6hP9lX90mRYHexcIT1t/RT3kr559OmE8kdqj94psbcxY4i9Jp2IAVfx0geTe6ZCI916/vBd1u3W
8WLyhHK8xqPRwTELyYO6JJfaW2dgoMv7tRxGNaFPbg1+ShovvVWQFyOhmILkTOcrC9ovTuXLgcje
NOLIKD37JBJrJuFWrAxh4NbulBLW44dO6YJc6A1BbCGjZdGZ5cmCQhRylqiz+lTIp74f9oFN7Unl
4qitK2vVNOy0a2h89H2D5NOrpqfUPCqBzjlslwFvunGh8izeayAwFJjkX2m2hIBKbIwe0C6hOpQa
MK3sn7jHf3Xl1gK3Z5QeSg/6Vm33b2331gqNXf0sIkCfuDi01sRreUodB6RdzuBWDQmtQXwK7ZQb
xzH1n/0I0AuaJO/PjLsHm49jyK1VkPcOvexTSvTtxmDOt8YgsDQTskd6XmBuznRwC93AS6XOBzW3
Nip0fVSEczpr1bWUA16myOAkKPvg1Kp6nA45el+G3b70Cu3086DFqB3EJLptOkQhHT8jnamJlx8m
1xyWtgsLyPTrZFfkrUH9p1ev8izt74KOzRoZrLJleyxDb9iQ0EQXjVp73blltW3j/NWM3FMo4/6e
GagvunXvK7ZUqWyIuFDtixGSu2HdOP42gCOv5lUIeIb7bHS8SOBRs3ngkmriu8dBdZtU6AkDpqSg
Yk/pWXp3SorsE4XO1lv3hueRGVfYG1vd1yF/KCm4WOiTxyey8bULHEIWJD7FC7vy7rFrdsfWaLtj
w34OYiRDIU57bEF/HrrB37qjdxQsuJdW01CLMCsuNGAzhfS9A3mdaDsZ9ndkTTQEe+ZrzXoHbMOz
90ODLp9EUOKtwpwJhlAXRRe1te0t/8WS+peS1g46JI9NWJfXNNrp2FnvfIbwtRB400M8FW3uaEt6
Fbq9qBzMcjaVlUkRUUOXFSEbBFNw31dQJXbDdLD2FulF2zra6uHn6c+vxppJkJGGB9GHZHjUg46k
e5zUA8f9lN7TI9saIhymCSEAk8opaPiHxrGFiYNqpQezDDTwUjaNOJF98zmUn30z1x41F7euCXku
wNjEZyoCsNdKHHH+H6peaOHVnwkvN7dw4M8HVeGvp6A5JC0SYRK48mQpOMlcdeWVPocTQbNub5ZQ
reisNN6sYVxLh6KpqbTLi+dpv0d5Zw/U7wsPxlpr42fOmXFirK773dy7zlL5CzqYggThJtAY6mGm
GYqf1971nfokU2tN9gsfcxnRAljAeloZcd0SfGK77iSuvw5E3N08iAPtkWqN8jlIMQIYqXnV8Toe
IynoltbxvyYdc4SssN6SPEFdzh8Gss+Ml7R3CxDHyWUgYnVZuOYahBrgFtwO60k+hNF33M8FI664
XDEIoNO4PFCH2ByJ45wFVf/7xMOla9k1ojsHFzqRu1OckadhLDQeghErfKXnj5lD9yZYig8drz1i
9TgdIismnoAKAWJ3RlQ4JEzy7biW55Be8LPlxw07M63Z+IiJm8YYcIqY9nyeCnNVY5Va9y3SaZAH
3x1T/QtmIn2ZOLX1Fa+55eNHcs2lTan+MunV+FkfoHRRkuHJ6UY3eH8awIi1fohVNjF4Dzoz3fhh
a62mdIKg7MzLOoUoJCtJV7SWzBt0cYaZoWHs+Fg+xVCnt74IHBz82SLMyvrK0ZFmUjFoO38icu8Q
jttYyi5WGcGLlzqvrOfVl2PYlx4X23fuRLuxH/FpYXFHdlexxya0T35A4gzApDi3WTqzE2yLTeiJ
mavZw6zZqqSj42tvnqf/9lwhv8wwoWiRce2iNo+mIMm38PDjyknqe3ZlFK5Q14kXVcY3rR78Pa+k
sYlFHTN4Gt/ckgKsoswCfkUwrxNV/EaTDA0tJSo0dUfa3gwZJoedX72LApQ2/Y35r9rp3vzYz77I
Dj+QLyT6mDU7fRzqlwTSxQLn9aocCqzaIRuysvTHl1l32WXgoc98s3xraKXaNwVCuRFn1cc+Y9WS
vRc+FK8aE4kX1+BnqGN3wGUBDXLoGITjCvtKyozWqtR+KYb0a8bu/5Yw0+BK8ZJHP5eEE1jQTmYy
2ftkrJydV03cGLXY42aEGs3adQNBWzzkXVo8xGlUneahfuZUynEiiveTGksluCzOvmHtSl+y4KMA
m68cfLAKqvs4+JpiGxrM+gjlr3IxUfft8b0zNP5TMYYLi7ve3bbi7yjHNFbl80MJ66awWUOJutVb
IdMDW5QDTed7rfRuNvtjg4Mw7f3VnfHei6ZJSiGYzC1HjRarsaHvTVi/raK5iJCxZFc9ksDFB+Fl
zbrtHH0TcmYjqELhlc3+wCGgzkaIuXE4nrNVm+XV0hU6H9GQW/6EWXeT1PJPYRrTM8Xea7uZm4c6
JsYctMbFBRUX2YXDvt5+MjSqwXRjevEj3EpBJ/e0K35qUUtXfVxTR18hIGB/++ScJTZz3R29FCBF
7SFuBFG6bmiGzybs7WPKGZ9Cl3rhgoTXnCnaDuzH2xR3aGhFPVt4Kl7m/NpV4S0vTdYSgizLuefN
zfDuclerL7KcjrXbcwdLQYeJbRf7r5SmHYc5JeVPsxqePETSgnGAj4fZGA8/T5gZvzg6YEu6xrnd
zHe7oBQ8KX6UFDzem3Kut6Mbg7mwX7O8vvpM0vERku9e6C1GRCfZiU77dkmZLDHeDmn+7TufVVs4
C2uumgXwncfU+rKH4GkkAxVU1ORH4clImnIRAmaLmvZceDrWHQ3nom+sm6l7J5N341irLzKmbL6p
/6Ls/qWbswfTNd6lz1zGqlxOVNg+rfSAT/nJQPsowvChpuV4Dt/xEGyAWJ9oLPSZRSytgOMZXUK1
4p0BD4X4Nh3pXb63pnxjBJyn/Rt7grv0cL5VgXOpquJZG72dfbU97pF6wp5e0pSd+t0dN9hXnIUH
23gLgY059MVwkq+pdw3hpmpaR7TcLE7jNBJBl+Gyjzk1N3p+RUEaq/mBYeFjUhqnxBB4+jvsi8ZG
DhXUBRaRdjji3F8Wc/wyy4jwRnRzYgviFsuGe43tAKd5hPYfXdTP67rexjIx4xUbT9ibehwfxy7e
DtIgtp0ecsJ+OHGvmFFIdKyipFgVbrHXo+y1QFqXpnaN4u6qhDmK6E46zTRt75wqjp5hai4HUp5j
F9GdU1NJna5tSQW2MBreBgxiSonrY0nnULpW+kCbBhd9LokapZSi1zenvllmeu8uFPgujbG8o6k/
R4Wzs9vwMU5pcQzHK0vwoRDgkiftnmvokppTUNcwcTyv15rJ4Stua9KkU/MwOcVnSFBp2RFVW/6o
e3V5JrZP7tt5n/sBeKO9QQoflx89BDLfjMijWtlOzLgziQWRlDh4zBUG4qHqn5qhu7kFp3XqFvXR
2krD51NS3s1sek1vridPNda0LGQrKg3sfAJPm91ZZ5LEW1OSioAofuns5pJPW3afh8jv9wkuRa+F
xVvL4KMnOKqHwa4tqKCAHN05xs4S8aUo5mctHX4p4dMJ5Skh21AWxRuL4HvnyQ+XHxJTh1gK5z61
5AVNt10lauXEpAFzqOZHd+Y1YNFnwixfOU6d9K5UxEFgxwmQLYdo79XhjYaoI0lBhIP0nqAYjPs+
jDcCDVI0GGj5tzZc01T4MhzPb0U7rHovOrqQ4lwOjFQEbiP6MhdBGizT/mUi9tHJ7GxOBVYU62ue
auQOk/s7gDZq2x9dJ36KGnHFCPCJgrLHGPQQW96XbLytrLWDXTtH524T81cWvNQbsPzzdyca+3ij
tz6pSX5P+DQW5iAX95C/EubwkSkUb4ZzUDKmQ2SlJB6I16HyxydRawuzbtbS7Z+slHdE6x4g9k04
4u3DbN+zmkpDxN9eT56Bs7z0rAciSj/nqnoEUvzYSP2WloLJe80PHZ5SnIM1sAU2CSfNkS9RhlnE
x/dIlQ0H/OBx4OPrNDgwEXuVAEw+50GJpOoPD1ZFeeZJ8in/+bvw+hpDeZ0a96YU2QFuxRzP3wRr
Qmsz8gFO8ZXjI9kZvbmzUjpqk/L/Mnce27EjWZb9lVo5R7bBoAc5cS1JpxYTLIpHaMCgxdf3BiO6
It6LVZFV3ZOecAUZ5KMTDpjZvfecfdYh/b0JK5lOHtDcBDZ4VkKWTKkznMrJwi4mkjdM2b13s4U/
Dr4SGDjghBC+FzeSpQAA04NHX95IyvWUJRvPmS6rHvLUgrhNTgP+eKuL+Ebn36RJTgYDzIPWWZcR
LV6kZyQnaXez+D7i8tPfvQnoP9M37xLGgAHKk2K25Ptza5qYQ1x27o2NSWb2hdWsU2MM34RIzr4m
LovXXpTyprfh4YjZK+zf2HXyGUfBs16c4pZBQm0x7+VR0AJoOlzmXqnt1MVvQxW9jBDUqmBbsUrN
f5Rf4+/gOnt8q94muyAlX/66rSiMg+gjkszcGmN8wznwElXOD6MhbsMh3t6VW92urwgnOnY2YSpc
u2ikf9An15HLBED2h5wolb4u7jKeocx1zkOgb5VeH6fJAcwEOMIK9sWoUeybO4tdY53r6skYs3Uh
403nd3d5HhIpGd/UdrJljHHlFsGZeuTkHJImWCL6em3tWw7ITxWQ7ayUd92Q3rYaCn9lrulJ79EM
Yp5zn+becIUEDMXEys9ZmNDRbVGO7UweurmNa4wL2YQb3yzBG/L/wBycnDAimSpm6hx8kEC6IfYx
6vp8R4A7/E5x5folxR6XwUK+wyAFLR13ApArtuDELTewYe4q3dR3YGayGDdl52BKYUwxLdpIo//G
iMNlVJqYBNIFWn0eGoRVGZamBuwCoYrNwhbZMvfowFSmEosEJBF6dM1DLGaLFWG92m7QzLPI2k8V
jB02JbL2xskAyzGUmwjuzSLXQFgkkc/eRzrFoh9szlG1To8dVU2Fg87D6oLcJQmh+BikGw7TPhof
RjpO2wo/IHg4TcHKsghjSPbaNG3zqdZolcK7YTx1FxuUmTVRshUkeM30+jXQhqVTeAe8hm9YBj9R
LhTrANM3gCKiiZ3kvY18uSLTDJ+/wtVf68q+AkiCbj6luvD1I9/IUFD/NAit6RqAR5iHPxTx5SZy
FN1Kx5eeopa8xaBZc9xu1pWTl2sjbLJLRuDaxu9etCFgBo95cNnkrry3AvtdjNtOReMrKyS3f+EC
l05c52Vk4DB/uUth51SCLqXlyHAH9DZ85gKsYLG2xyLxgpXU/JILjuGPdF1M2RbdTgsyz5pZtbY2
9NC+NzOONuClyEDyr/M0bm7yciqvizxahpybr3uaoaMeXZhphmSLtBKXtdBPSTkepRvKrefEIDIC
Z5161SlPWphME534IWGQ4mfGjaHfh4MqNwLX+2zEl9tWWATCV2o39r1zlVc/evgBdi0ePL2/iHnE
LZh1G8y81Tz8NmgLMgtMv6fiWvhiz2NyMnoLBKfusU2Nc0AuJzFNaoNT7Ev3B7myxkiQlc7gvZtH
8IpZ/Fw/E37GeJ4nafruYmdM7rOs7Ta4y/yF9jbOo30yaNJjQGoTM/9kHv5Hbm1yqkfmxMo7zgKB
gOAci8dgsGW5MXqDY6H4mgLuxXTWF0Q6lvagtO7jmvYlkZSVgZlDme5DkA7ryMPQZcIqNGahQjFL
FsLoqQ8ziC/hAPCPzufKeNfY+otZANGghEhnSYSPTGaWSFhoJca+mz1L2p0/yygkegqf4zlmUh0v
fSOXOYc+JhxQr+rQR/k2yzUa5T8nCWk5s5BDQ/WERZmMbiYhJEWRHdUL3sLxwOXeA5j11lODI65E
2uWb3Yc1+hvlIPMYeI4Xoz78sKN0i8to2YTaQ8P6hWg8m5ojnfh94yVP899uTRTVeCwBOXRPhRWu
wvBJtfVB5sG1XWFk5PDyzhB6MX0rb5RDdA5Z2fWLNStzdCQ6kV3lS6tXeKMMhMPIePIE0Ukw12gG
Eh/VzDKhPkX1w90S9q8CMVCHKKhBHMT05FLMaqFe0CKh67irERI1CIqyzCWLBc0hqpv7GEYCaLZ3
VTLY0REjTd+qJORJApmSmvVK2axckkiYcqRMlKMP1dDm585qeELnbCuP4dJCnzVQYuawdMwZbeRR
PTIpsGIcKmXgoDjWnyekVOBS3/zUtZa9H2IUQ21VILvqkV95WfxZmeMLzZb3xHSePQZTdur6axUa
9+2s4EpnLZef2jiGPO1x1luHs94LfBjYbCRgBVIwf9aERREZh26JodjL4DcNXo5PHLlaT/f5Slg1
OpaMnj2YyfbBvQq88j4snOIxDaroHHP8XHx/moT1sMLKxEwIoPzKwvb4rEOyx70XeFvV0BaJZEVt
2DrZCyKMZeLTusk99aOS5nhijoVquWRKbXTxZ+j58mRYNhxO3RqOsbBfvWCk6Ehr69TY/Vc1sigD
wuuBh3VMwFzAfG1YfRaigiytLjmK0BHglxT1D8/nqJnpyaFhODR2BJv7tXw2DONEE/RCgmC6yZgW
0F1xlpnhekTC1zzb+mNeEfTkdfm1zWE9oG+Kr5bExEwUe61iH4xdSQHW+Qe9yA9J5F2NjvCO/cgY
dTQZ8U6kFaGqXjLTp9u9avup2qffyws7mSyJ4SRJcuV1dOjNMXvssvoOiso5CAisLwN1GIGPLxyr
Dla90xzFM6yMhdGW9yiR9/rABjpB6lt1LTAohaMUV9dFS5JL7VUecrs8XlZZfJMTv2aT/4ViuTs3
NlCIoFTYiWFJGTb95i5buEBnaHSrczHSTopTZ6v79bS0RIxaz4nZrbWbUJ88Inzdl1CWyGatRTy2
r10YXZvFdEuqI9qLjifYi2M8zD1HeXEdukApUVLPpq0Z9xN7x1HNfwArqccumsBWAki0M4gTW7Xx
S1MHj6GOJtqr5pbv4BLv+iKj4GhHTE/kzsopjltDy0DbxftuDBBpBiYquPzaSeLboMheMbDVi5YU
0cKjHG3bZhtXu8SsPY4o3uNcDOkJZ7/ATujeqq889rsNmUtTuxE1g8zCZH5ZjPYbqOV2YXvyOh7o
uk/YZ3UEm26eJUsWrNuM0E3kBy9exGln8l7wWvBYJ1rAEIZbOa1XE7pEN4YA1ZmcqNX0RKsGDi0A
RAi4JEDP7BLjRwchAmDhSRlXiaFfpmGGriTGLX/pxvDUm0/9biDItFOkM7Mfi8Fm0fSE2ksHL/h0
g/g3XykVfY7J9Nowb4lm3EQvPsQP5g8MuQQ4OMXWNja8Dagt7iadhENZzjjECoUOEaONZrwVmnks
vW4bh9rWSo62N3zRth9xyhYvWR9R6Vl7F6Qupz/EdSOnIpsALoZa6dIYvB2ZFw10loAoHZUsjSlA
KueR8cHgmHvQsBZNXXwaXXPywxXBfpdoPkUldr2pav8qLvVhoQXkumbZS4PtNN+riJqitVAIDnly
H0VI7zyNY7mW6rNzgpAO5YtLweOARda+VyODxMgHUoU9jdmRWmJDM06g8sE6dCK9dVX7IhghHsPO
jFgTBovKGN/c9wdfCzCo/uenyu6uYEivLWnGL6bO7wDbRf8lMShEpvRBoivKHZJP9Vy924SVw/PS
vlAob1vCZIk+6PY4KBktMXnbNPEVPemIfgrmBYJN7a2PCXDp1jb1aIdHCWODXbXTm10yLcZprB4J
nAgwPHAA8ZVBRmCddYehyFG6E2OP+L/fVS1cVmDWGH2aorhqLYYNDsb92jfjaw0x5olIFc4AeSwO
cijvndGRCOg1Oj4QhMcaDm3JOTgGrrNpQq9ck+2RXvQmua972V5GeAsr3XdxLsR1dB0FHM7yIkbV
HFzksc/Sx8AymZPijEDHGn72ebGz7XqfWwT2Gc9pQSxFGt8h918n0bBBSmpa6lG6bbaGeHEFxWuL
AbPaWBeez25dZPrKo9HNDV4jiuXOD6pikzhUIcoZXzqEPuCcpbsoZ8xMZlQfKCs+JhWfksHZAqVc
mLQMd3bZ6IvAnAkKSsYPmUz6FTkR7cVMiQ8iGvLiKgJikMLAiUNjMzBfyZn1Y43cdmxdW7/g6JbU
xMkOgH4NkZwad2jXPZl4iPLVByAGsqrTMCRIEpxG1GGa7sRQrNJiGk6u4w4nZgVs5mYdr72yyw+E
zMl9kTblVZKWG3aufueYvrUe/N7EMJJg7CoHmz432M7Y4sFyJ1vfU5sZG1VXLpGnHEBJcV1Ydtrf
D0RfMw6JkOAIzgquqfl71PvZIummfp1XDQjEpD8IDv5D+cn77t86yuwPDgrwdRZVYHzcwl45gIXP
nuJdCSsl7nsIMNkIVagu4o5+MB+C0OyurKEPT0war6L7OtesT5cWAmOQQd/3STjsXYSj+8JMw813
4IJ4MhnpkmUeQ4HwMJ0ESVXsS4t7GqHTNbJk8zVQK/xtazm24zKPSax3xgkpR0bUlcxceWfja4kd
2jJBU6GlD8RewvWCmtujr5pab09WabAhFltscxMFVhaIaWm2llwFnF1uGmxqCwOA+qPlwOqzI84O
QdR/MWkTt5kmH/206l5i04iXJQ/0nW4Yh6lMKqA2c+mND3eXmwz1hrjWdiSSbzmQ1tuwjOpriSUD
WAr4wJ47ghQ8Y3oKohEUVeg276odT+iGQHZN/jVybbh6pdSTL9LBH2tz8tbGaOBAmZKITpFJkxn6
muw6/TSJivGmwMgdlF554xvZbVcKGrwTZhDg12EM51yzFTTayo6vqNvnWGOb4B9a+AY5jlunBdPe
Tw0eZzRR9Duh1mTmt1ms9LfGVIllpEn/PGLn2dQOp1uh6VmJDzSg2VX0D/wAFCTOSqZstjV+q4Pg
7dmPNoToxqkHEMU5iKGCrUJ35lYR7lq/zPqlzpq1LYycANKkw+LsFS/TfJM7lbFsvSF9b+Wb78Th
k1akdN0aJA2m/e4SHpOOcXU15tZs5mxeMTume1CcyUpLAu+2CUZ4K0nA6KYbXXYNWaJUmjOuoqR4
zvuKdJtAj7ANjMGFoJ8UWGO16eeY8VlrYUWx8eGKSxyvI3NbNbp1HC38ZpQ5zCFR53gA2YYtTGXz
KOthbTVWc+qMML5vHIInI7wVx0jrz0Yww/HyEbrk+Kwqqv7Q9X+YefQ1U/q3QVSwyuQ0I+3gujdb
dky2uEzV9rYMxaYsEn8NMY+pZ/3ZSn+LlbVatw0E0iF3D7qkeUaHsrWhUwaNRwssTwfuxSdLIX9R
GewO1Vj0qMQNpsV9ZVKoZQP7auNkdzrlUhSgsBnzO8sYWYfszl/jhtZXFtwxX93X0rimP/fsxGxa
Zf+mgoi5l/1SmNMeASgULQe5Wzk3YTwnRMyRW7BSfePAUBoGjYPPJe+s+K5ibOWORnnJfA53AmdE
MGUe9gUZrMKZ1sO8XZz0fnwLRiWJYU+O7cj5PhikcbSs5Bz7zhPAbP8MWSZeYJL319ksrcgMZhFd
kuy+XS/g4NH0jDHJUY7P5Bzs+pHjNEENIl17hNlDBGlKaOrtfZSku5rt4gMAPqpwt32GZ5QvNWFb
txCxSdUyz0ShjzN66dx0wt3XHkF14IBwhRoO/tD4inxK/yDgUS9LEfbYBgoSInJUBy0eQKm/NYVi
miR65heG7d4Zdf2YUDK+DTZzS9YZ4m5BYHBaHfQ7QqVhU9OnwlPLTs3dE+D6s4oz6it1ps9BsaWn
W+oL42ZsCwineIc2aZqoTcEbsWLwj0XXTfZKjnPzPOjvg8wzV6JS7rXFTgU3mq6FrEMARmE87Nwy
ja4qEIGrHltrXfvaIbEK/aGVUBmFH7wiIQw3IcfNXeErrPwj1CMmPuuKHZjsJj+6aWjQ3VRZm679
IXRXWRsya5reDD1gIl8PxjIespoJKvTaWDe0bWJ2IwSFiPKvz9/I5nUuA11PEa5xiurrBFrPKoj0
8mibzRKGKY9vaF4RlnGMdHtjW0w7EWfFVwLdJ05EiPoya/djFu9KG0p7V1X0XgqwkFowHkobESCg
MNTTbPrp4Ic7ll1mhmH9nkwq2plZiekoz7dEAiVL29CYdk+BuReoj4amMq/jVmxwT0zXfacNdOgH
LteQbWg6/+iVNh3wzu9FbqSn2EY3kWp5sXZiKTeM/rZ6lWfkxhWQQQ2zW6uCZkroM0jxGV+fzLPE
wYf4C7ql1+KOtFKa3PzwfeCHEVlHjY8clP5R1KSc5Npp2E+kjI0GSrtCZ37lBPXKdcvgVp+GxaBw
4YkyAgpI5Yb8x5QriqttbJnZuq4p3Uben4XlimRvxIqak4iIuxHaLmBTFdqc6DXcooNyP6qGMShE
v0U4yGrV2R2ttNQJT8gv+6Um6QGM9rSbshEAftidmiKv1pMBE83ppHOsMcfv4Evc+rbp3kZW7916
8W72qfnWYL5wJ+8D0x02OdK/RSuBVwlR3DGS6E62zoG40zDK9cUqIaxz2bPYsbRnB2UW2TnUIMUm
HLDWA2Tgc+nWAVxxUEB19mYC/NiVMsG4h+O89FR8zDBRjlVnrF3YYGsIBRwTcdWAOzGeIEoMIC0K
yimCPrYmLtS+sdrrEqJWmybZTeYAeEwgA6tQ27ha+ggFoNxp3qmeesrkJguwCpXnZpIcS3qXFKAK
wlDaesF1EyKOqgAiJRIhfxFiokz9JNikaE0WEJdOZhIaJxE+8VCoQw9Vwp2T1DPOsBuQTu866oIj
UKZD4Yfk6zntl2CsxSqLjC2t9XJVkzBCGq7krndqFlI0ok5XwGKaJN0cSpFkqoIHAt7CQxnSisNS
PuwzX1lrJpkd07tUW091tpFE7jDsN8f7DrQSSHVSGgp9uqMq3aPU5wV0CZLeqdu2feUdpIA0QfNd
28VDuJJ6W7/K1ySfuxXgUBJLPtJdJAqmN+uVHzCTlCPS4ymvL8I8o3a6VF5gPVH+u1uz0CbWbgEd
RzrlHvm2VjbNjTlF1Q474AdBjYTHTMNwUzXVoyti94EgSLkhtBiFeGuLS4CvF49CezsQBgIECLe+
7rDSz2N7ABSDBQ9SmEyUghLkkSwmsWuS7EyLw4dLf0SpI8DdgO+jgKeNucqCFD8BBIZi7NJtEjvn
1DdKMN/w8L0ODDIkc5OAwehbQQQUto2gDDgv2fjBttXs8mZA7MsIaGkQzLdAAWKvHa8IVhXtnm0V
dbt6qNuVX0JfK5HQTV4F2mUAkAxriGwDeGaQav1ygIWN/+ChNWN9Sc1wzuqm5mzlvWk+loAJ44wy
jM/e98NNRStjS9ciAZBEnkTevuo1Mxyhuk3e5KssS987shCWRWF/ZFpQLZZlJnC6m90OBdCbl5pv
lZxPatgIp3xYp6o/hPlhEtle0jMuhiza8cwevARUQ4Z6yDTxvjai+wzG9DE/T6lQx8yUhx43gpH2
77NZGw0/TPUp+mh7WGE+bZlRcx5AUNPV67MlVEIGKrIiE6bGFqO8eueZ7X17CiqI+12JXz7Esa0N
HZrRaqR5opdUq0WypkPIiViyahRh9uhTii9bJDh7rs1JZwsAzFoe9AHndVwWV0VU3Xou6W9dMLzQ
Pzg3AScaBUzItYvhMDZ9t8gWaRFfQt16sATsLZxv+YKmMNbXalVZ6habyqK1edwht+frArtQVFBO
zKE6GIiuS91iQGbu3b5tiLHwf7gadwf1c9f4am03ob5M9Xgnq3cxaM0mbGILX4eZLLIOZzTK1k5O
JFl4/XNfuPLASQYTJQaSHqFYUGsC0JbJ5YyL9qCpkRSCPD04YbfLnXCVD1VwlaD5K9oCzzfm/KVB
vYOxuQUGqqL7FpL2Xh+NXaxASIW5eK2c0NtBq/+o4iHYO3hKZws4qe+DVjH44MMkyvoygewRTXsJ
tGoX+jyPk1ZUD5PfwCZNCiIm5087Lco3Qu/9dVG24PJLy1mNtFNEUaL/jpaZ8KxzT4dlEbHWAFS0
d41BmrEGViHVmo/G6oHP09rgkcEoaTPkxLO96kTp3Xx/aCqt3IUT5/bhP7+G2shiiFfI9R9fMx0k
a2M9jXvVxsHR8+YIEbi6h9AGm9D3YUfPgU8rm2IHEqI4RBXoYHQifu9v9GQT3BlUsitbOO28f+3M
RG8PKjaqJUyWqyCxXxF9AIWeiDoQwA+l98om62zayj3kuLr2rUN6TWwCzwVGpNeMjINw0afpj8iK
2FxRYJkqS8FnRHfKc25Dv0aexGKTysfaDyJsJVAhOwuHbZi9BolBmJLXXjhSgL1qnluRnRjdoQvT
Xx10dqumcHe5Ht+UkXyGcnLNhUaoopPhUxJM0FHR0wJ+iK5s4Q7L2r8jXxQFaEkfNRTXLapmzDhz
bMuQ7by57VW3VP82DSQ4iKsxRqmEEfpBc6vbztI/LLf7SBrnlUMLUQO2+WT2YGE8QOFo3NFyk3d8
XIFxO2TQwIzhC1Af1QF8VrRDUe98EQ5Kj7HVGCQS2thEot22lYQpAHM0hPVVlBTVRV5D05nDRlOa
nmVYszob1+WUnPt47lD41KCxc0pnG4Ftr8Ikoa8/QOGhvrcsZgSJxsselA2UM3LY0BI6IMOBMyxB
OlV1BYdHMToTNNNbUk/ytwiYDRVWBDDIprlufn9XCaLKgl4uuVp7yeG+ADXgBPbZHGWFw9mf1np8
0UfOhbPA1E1WvCjCQqK2XdN4VltXQ9A4S+fp4a+meAZFqnxT2826L93zEPMe4TononikMgLePT8v
fUcuUt4OaNAaD5suLEDPK86RRyU3TcZLNoGi9iOOjNrolJ+VJzc0tvwXsPYTe1xQnc1Ob0+j1yCL
0gf9eVacfH/rKMV7U8jkQfSkXzbFEB54fJlaIvtYR22vkFC49aaxEBV2FogHYbF4gXjv9vaUdbdm
VzgXbZ6Edgl03lkSHpRD9a7kwTSxG2IKvg3z8l6nLUKBKs6TgyzDHIav0WJUwaj8eqL5EfZOs3cS
B+OKU1mo1OimhHW1y1MzO35/8GTicM9/f/Q0GzHvb1/54zvS+XsbSdRY57u7XoxA23pL8lM//ez3
v/DHT/32//qhhFaqZ1E8ex9//zXf/+Af3/nby/jTr/79V5BY+9tLrMiU2YEjIgC1to5F+/g/N0H/
9xzO9/8PVun/D13Q0pa4k//X/7ETzzbr3+3Ts4/7X/9YvMVv/7F8S6Mv9tfo7T/u2urPxufffvx3
37MuvH+aukPYIc1NGxrBH75nXbf+KaUQLsptE1u0R5znH5Ghnufapmd5nJ5xdfJTddE24b/+IeU/
XdsyhTCIIjWYP/0Pfc8/+0eF43Jqw2JtYqGGXubMkaJ/SmNkIR3sCl7fyYjBGdC8f1AFhNs4ZsCr
ukLyuDfuoYGIczbjeFx5rUe+YWwcjaSxzg6Ex1K2/UKBo9z86Zr+btH+ydv6qyNbSPKTuHbYX2wh
bJNE1T+/NB5r3LvQFE4tkgaQ2oR/olsgXKUJUYF19M8Z8oFuCmxtbw/N15jecMoAyqOHt/hV0JvH
nJTbavL/XYjlr9mfvDIbF7sh8Ix7gmv38yvTDQCjfSyDk6JOrQY5ENaXTii65UOXtfpB+OOcxBkd
vcJsGIT1NIMdfx96zEYpAaNd2Q7mdsJ4sVa9zuEzwwYFUsxbSaTnrHZeuhOEb/ybC/rXl+1Jh3LM
dFw+GM4vyZtTbLSi7CvjiEq53Uyy8UmJ09SiiX15rWWg3umCjZvOI6oSBdWq8F2Ufa1+/vvX8f17
fkMu7D//9Q+LnjKiH6TvuiW56f4SnYpT1rGMotOPHHmLpWtTYtf1JGbCY8QJu79XhQtOPCvcLZy5
ce/EBBzBXd4GphmfGR18tDEi1byds2dojWamTxfPLV6NOHL2foOtNwvtHwMuSBAUYj+6NhZ7r6Me
sfKU6bGtQ2rj7WFMcKKCx+qnOlygwmJEIOH+xkmSUaYrZnjoXFecQcwlnTt41oPD0bH00Hf/CEz6
Yahmii11VnKiWXOlo7zaNpbfcr7q0cgRwUnVbpjk5eE99+xm38eCu6Y0Xuqspr+eyA9vcFtaqgsD
l+aOEDT2szTG4xZKJNgeweJZKpiXrsYaiy6P8j5U8qzZ6PfNukSO33OSi6wyXP39m6T/miUsDHCh
jsmiIHnZON1/vsdjQjIonYiKg23E9SzadmM6Rb3JQxQbobUfk7VSQXXUKGSpiOKNimRwNCptQbRe
vm5gsKJzjsEV2BoJmlB3l3//Cv+Sdswr9FgdvjN4uZd+vZ3R9hZ00NV4xBZCvKAuxNaZAOSNvnZl
R+NH4o+cS5mKgXDHzsmQ62zXzWXQjfaCvYWYCM17L+0Sonno1m8QRz95TFdWIOl9DuN7HOBGC92p
2LS1UDCb4OJlHE7xoClU/ar6LXX7vzTz//W5AI9hWZ7FkmxLBhm/pB4LGwaV5UxI3BUQ8XIC7ZNZ
+1yaPBWxQjyDy6Mhz2aPloCwHxM0VYdS1LDVjR0LxNNuUT/080R9dH4otHS3WhWSYMsNXvnSX3UM
t/Gtv/X0jtfFOIaPTFtMXX9M0sjFXKsFB1oHrFcGwgOJKqubAjqXMqyJicn8AymLUwLO37eZ7Bei
tTeYPBg+WdW0iHmqVw50fHpjBVGFhelv4miYluxg7U1VVvmGeLgE0wkjtyTqD9Wg28wlbLr9alTL
oEXXkYPJvbiWzTSni+M3RUaKEZNi6TQfyIh+BHbdXZicbHHPpUS3ceOZWmXvW/I4SYBJnaPnBmeb
RtxCjtl4cdPk7u/vOX3ec35augzXYrN0qCkEmjf5y55Ewa50VNf90aJ/vp6KNiCYxDpX9yRVulsx
Zy76ws4ejLSkqgeDaAGj2kOBH1dywjSpN9Xu71+S9dcHlccUCgoPgotu8te7RlWw0vSmb4561yNg
LmxFQmxGDhET1Jsp9eaugJbuXJ7MjpnwjU8LxtKc6hQ2fro3veZNOkN+W4EnWqJmJP3K1gmyl7mN
jL3Mzm0VpctxbL9AhCZLRnz+rZtT/xQYpcGots6+hapEjtRzqhuCIWBMws4cpzugvNwAGUYw4aC9
6XHWnCj/N4PtkpDbpOJgJTgm0tkUKKkD8FCOO0cHOwpJD6Qr13mNMIDmROPDUxvRmSLJfIPp7q29
KM8fkT9f0BgAIijPZmQykBIE2/WOr63//hrP+/kv7/oMmjFcaUnL5b9+XgtNHfGAy4XGxAwfzuMJ
dWucd6Y37DpB7pmqrctoYA2xDD/8N4eN7zzsn385Ad8gcEwGhwR+f4Mg/nRCo60l+5YE2KPGYriP
NDomanYn9PYxZ2KyqKpuusZ6uDUwXlT5MIKwrCMmAcreJJExLpuR0ZZE1lCq4Mm3cRnG4xPZm/js
Ypd5HSjzjZv5gGcyNaJkx00zPNpAJ1aNRduvRCJK5kpLTJ6DvRvsMx0WT9JYhpZhYEd1WUOZT5c3
1J01yN8oIZYqy6i1tHM2BM7SL4gBSuPiTJ4NLY+sQc4cmBKNMilFbkS8YGhwMwhV82dNOycT8v/i
Irq8f5y0pcup+dfdrIs7/C6qy44Ufti5HNrGXTkuafGTf0Sht8e1NPMDTCLfLH3agRMEAagN8SZ1
GiJKcpHdCHq8OjstgjCtfi6Hc+PhRpXSe7Yni/aYmk4BcOVzR6jkhtADe2mMij+cd6GJHkOkGyLF
YQ434BqP1SFxoug+zZ7GWHOuNJ2dski6YRcGlUePR5u2WocEr5285G4KcbXB0w4gBFjdnMgSPbkY
dZG4i3PbNRPdRNvleFS+1Yk53mSmd8mn0Pl3ZwKgS78+CdCbHOlBmxGmY4Fs+vlJMFirNdUbKNWs
IT6WOm5fYTzMlOjzqMKLifNz5Mw25/Quw86q1m4Q5FegZV9T+I6QgiLvCGqOOKQx8e/1vrkbEhrA
7FPmFsHnPb1+42ylNa6gEBSLQ/8CDWh2kWN4ayo3pEWF3I28On1t6yVu7dLyblramdjt7Orw/alp
Sd4aR2zGziZ22W6cNye8LXOvf53l0gtdK1+0PrKfmyFcO3qDXpXB3veU8aw7DB5N49531Q9fs3BG
zR8mE8lVR9oLXgAmSJq4KpOmOXSm4R+UbfNUFsz1Uep6TYMkPST+OJTUAKGl751muKtgaRy7zHgd
waKd9Szvj4570+atswRca78Y2Wx1CO1dqzuEf8JYhJNEhrOTZZ9GFjIHL+StbCrjZOTdvWQB7pL4
2WguvjZLqzh6ogVHxbWsWGTXcc8qKPMaBFThXvVtnePFgzrl6LJ69ArM3+74Uhd1eGrnD1Re+ABQ
xm7wep9L1O8rnErawrHYfmUFRpchp3EeJzh1tsjxKwQWKpGSZndolz9S9KxflnYcvK7f4WuV+9rM
H0EEiFvmWPHZH+eeZaDycyZ1NJfdmJ9sp80PKhAb2CzdxUjre7sp4nXpzEadTH6SROo/GB0zRiM0
H6uOK4z+T63V4HvXqfLNA0zN26RT/rXlPRVFa10FGXKhwfRw/rePpMBMh7Icy70XasxQbKLAqnqb
sSKd2B+H8/dXLIFRAHRFumnRlWNshuViBsRpWqETrCvrrJlt+5SPrntWwMORTIXtk6KVtK0DzVjn
9OIGJ2huJttjR43Ki984/P4oQtFvE3ABkcmBJlYY28F1v0Tmaqd3f3IPCpbWoSJdcQE71USjkg0r
PAsrZ57k4EO3d6rL6TqWch/CHl0YtYwOrdVufYcRespclNO/4KFT+nJiyn1GqLADz+etyRiqdozG
URs5yj0n5kOoJxRMLdQHJyS41NgiIalOQH8QxMa6T6/OI1gSt8KS45Nx9HVxKCDtLs3/zdx5LDkO
ZFn2i9AG5RBbkqCWITLEBhapoIVDA18/x2OqrLtrpqwXs5lNWDIFM4Ik4E/ce25mZeeWnw4NYWZs
ls4kZdQfrMdion0dOm6HuZb9KmlyA1kySxwGGOAjOrSrjxjH6EfjGPrRJ1FN8jGo8G4rHUGk9hC/
oU4FtLg1AihH3t2MVNFkqs9OE41s7KJNhXjk6hmjDZd3ISTbX43ubFxcmsqL32c/WQHSFtkVdoOu
MxHBD2cTNMXT3FI1RC6C77COMf57i7HN9fKzsfzuRvaFswLfOn+NJVL6MJfPeqo1mzSf0KU4aj+W
JMUPO69eW/Yfe1dpR0qrQ089BcWThd82QKonDoMp0bQ1Lbm7rhPeF/K49z4OBxK03Ld09mp0Y8Ql
qCTSczveEAVDvDf64pQ3xodXmvHRGuEamKIFlz70t46b1N4Yk+SWI/TpnVWdcTfw3a5ZpW4HbcDE
BwQ9un5CkxYAM1xOGq8jyrKePXw6Dcck1bVNofUJ/hfX3GPF9lb9RJRzkia/885Jzk1axLu0StiO
eqh5oDGxsMBCiQADlvwkVei4LXG9Pk8qWrDTRXaYSetETdjTnEZTuwVIORBmVYRQ2HkB/CkDL9bM
1cGrSOKwE7U2yjVopGm38pB+Pk3EInCfD0OPDoQEoKudj9WabQu7Kwu/fI8Zt646PHySVfAccvhL
00YTq2mvtMIfrFzLg9sahCHqxdW1Cg/7Yl2dosn1A1vQWYRiRlsm23ddgjbQwzo5dYjaAjuB2In1
jJURb1+NlWJvS4TNmps0J8dqcjYf5F8Ui7ICId8LhAtxKjFnNuNOUu/rKMaU0dW/pijVD2Kw1yOQ
0wOb4ghzbIH+OXWs/eDgZK9zXx4lwD7w6XvpRSmiU+8xMZ4IQhbMN/br9hb3fYB0OwzSsk7ztS7Z
tgEIm3LsEVx1zSXPx8ABtACooXc/3RDZlBmKg8kKZ49tJnntDZx5Jmpy3WnGp6JkVydw6ASaJJqN
yEz/4ozgO5ZWpbv1CaqR2Fubda09ZXWrrUuEX+8Ga1t86YbkzjonRxcC0amLCPnMSnrLxMimG8dx
ECmEBgxKEzWSFx1E9oquDW4naCUkS1238zoB62ec813fdhJ0Sf3OSbEfJOQDCXRJL+YXW+lSi7C7
IukE/uHc/aKLr+WUb+1qSB/fXzCytovTnUw2bo4oi2fZdPuqiLiYPdlsJLUiUps3CUFoZWpxevZs
+hB8TF/ToBRnPQi/tm1/5XPo/ypR/ZNysYHcw/vh2EiAYN5ki+MEoI/v4Zz96KKyfQuz/BEVXrfT
5GyuJ9120BgPRHLX07nO2ipoe7ZHBF5FRzD1uFK4NW5yD/C0GfExj7oIdpXTyn1rFPU5KmNBIKML
f96e4oOeI3vNYu3SVE3DJlttPAuOE48O8QbR6SUy0zevSBFnAiZZRXC/Dww//7BIZWeXdsUuy2Pz
MRsOE6iCG1QyRE8q5AmdYbhpqyW9urVa5qcJTu+YjAFKwEdv58W+wVx1sDh/bn4G54sCDI2mxM5T
YCrr9Jpg6EpUx8VTL7bkPmCjtuYYiR1mSrqA+pU9u3Md4X/EKYdGyN0Mkd+szFT44Jewv0E66Xuh
mCxTGjg4XpOegPeM8RserjfbAm4DHgTRVwELpBhNg+mWpj35g/vW2FC3q4qFKiv9VZoUhJGxij61
SGpIinePg1FP19KLHq3JWnrqso+emHcuxi7e50grKXDHmzVjJIpcNvtZCzliVO67ciRfNe5O8Mmt
C99UtouECpCwxLPjhC9gVe5lXMc3M0xwbzG8QgKiIXEEkuHPNnI0XaNNCRVliCyDA6gZeYKRaQbD
RqQ6T+Iaw9oB+I8Zv5o2Xs8syPMa0kMq8shBA1kn1s5KpPbWakVMc3EvubkdhF//xK3TnhxZt5uZ
idnaqjHcupBCXoZxCChwkOPO+qNr5StKOgRBLdyWjEEeUhy/RsqUDs1DI5xZG1H7xASKX0ejfjLs
HkNIVgL8LPhLI2gqWp5uW5clsUeWyYGLKLuTcjwMbM5WRlxbB/QsXzmRv9sW7dzZ9Yog1AVWbLK3
1z7X3vPojq+DLM+gSYbHH6xJEuIiQTCLfC0Ra/MJ2WZ61UPbpQywvCN3PbHPW++9tTv3Bdnfumzc
8OK47ilcDBzxziTuFbEtbmXRoGjmlsruzE80vOFgODszOYFl5kxvjcCTg9Dc0HhhCMjITjmw9FWh
2KUaIdCIo14Te0L959oEnGKGWRI4aanhYTgyCNKce+4VetMt7974UWKy98b27sw4GDx9epknP3pK
mUqBCDAhppIjey6Z1oROfuPgx+NqaBT+i7jUppfsyrKF5uHbVuDGMYZj0+VYgcT61NVLu6+rEntd
5tsBzQqsO1G0x05PPhmcT3t0y7eoG7ODN8/1ISr0z0UjbAc5kXucM9wbPiq2dK6Nm5NEn4NLF6f5
uMw0RLgJy07iSuthH2lDdAwtBUEKZXohzmnjddnTrJXaZgFgddA8ow/gO/YGbuxivGu6dLEwRNNv
elusTqmzHf1a3xf1xIIVQq1mwVxsXazkVfHqe8Mu1EvufklYHEnn+seXWaBkQ1j7P/1e3PceQRHq
34Ve4oJq/HdP8V/+5v/9l9//5fc///5/vx+GWc2c/j8f/+ez/5fn+B/++F9+sn/9Nr+f0vEj5NET
b36q/DN2oE8dGrlE/J4H2/zbtP7DE091N/XPfs2q2OmzK/ez1ij1k+BOv0Gm6B4anTjwIock3wrk
fjrrZntanH0RZz9kGEy82MeqJm+s7ieaQzwtO65D6zoCj8P6KZobBrVapxJCHfnDLuv6NSVpIq/7
371uZG+9R0siHI4JT+4kDJCENPKLIAcMQEw+orMH+ehlTrEqW8qBSkI+zUW9Tx2uiBbrh6XZUCCz
7mIbTkr0k4PmzO2zy5wuJP7Ebbc1rNY4o3zmvmpRwnOSoTBrcQSG1uAHroe6WjQ7TFUIC7qQPPWW
PKI+YrNGeUmIFbhR2+155cIZOkIyz/tWJCdOrjWaIIJrinDcIxeOVQkz9VA8SuVYHkR0JmbmHHp+
tG8Jvj0VxpvumNM5shQ2B8P3VhsQ5uRgCcaSXF9hyR/EtJGjXJ3zeHg2ar3cD4h/pK1dTBCZhzkB
8SNTVmzYnjZZbeFWTBK5w9HhrXIa3xeBhbXSjPGzT6gODHyoYuib15ajsdS77tDCD9u0SV9fTSpY
7qJPnqvsSV5rHJYUP7CxdD1W00LLzoQKlhvZYEHNG/caRn74KhIkR3rurEUdk9vbCVRJIOsYRlX4
KVsP3RaKDU9cnKHviL+8m/iO1rog9Mf0Z/kw2rd88TDoS13uzKU6pGYRXZq6tg/J0m8c2UI0SkV4
b3K6YlDGYlunYcYztPU2Kqs7goLotw3cYTb790hzh2dkvTRq8t7TX17Hz85z2hOpTOaecu2Zyb62
68ga3xL0GMz+1F2szKSD64ptOvTI6TJl2NSN+NUB7yPO0Iyy99zH59h7Y/3UeXYeOJmPiMWegi5T
GFafsRAxYhNoJh5ajUtoIPMQsEqFdy47xkQeiRde08+X+EenGfENI5W2T8by1bAnhslTHB/wKZon
emDt1g6PkQxsDan1rmav+YEpglyD8q61unXJxtC6uBnkSHJIjWNH6pxRQxTsIdJukQtZ104MX6Br
ARsphkmsWXlQcdjtDBg4nLG6f7T0efxFKoW10+ZzlbTLKa5yEhvn6qkMrZFxJbrmhVNt51ZbMXsG
oTDVdtGjXQpgiflL8oHCxD82NgLXGq3UBqsqMFY9Tc+FXSAwa7kMCR+8mi38Cab0m74Y+gcat+3o
0KWRfptd6qgI8qrJt00UiqMWefox1vCu6uHv1PfJKjAakDXlMB+nji5LR5AUZTPzpLCIL1lcMCYS
5IemejKg26+hbIqMgC4zZWc5jQ1wJ+qv0mbR0kw6oV2Nl11FmXzQ1ydrAp+mt7meH3qDzFxzukti
Wvmm9CcdUSvV0RDWn4muORtjgOBXpNVy65rwtceKiXgtHmAvsBVQ1frLZKC18ozpMRWUmcLLJsY0
ZBLNWEVfJlf87SmXQxOXoj57L5ID+uzJGQNwWxi7jiyujeWCsTPt8nPoxaddTOMeZ7d29iw72lXa
8NuwcmYbDe5RKKY4RDNSCg6sW7jn2FsnmJdsPC0JPmSQH0AQJId4FPk487EVnoS+F2QgMgCsiYzC
i0tribIwPUyFcWQrX0OSwRTcS4/7GGTTavjtGE78YlaJDsdo3PVe/EiSpDnj8kIetZD8zZ54M5Ed
tUuRP531eT/OXnvVrTy9dQmhyAz15kC5ywPdnbrAF3n90oCn82zy9aZUxWxbKOuyavG+MtO+doyg
UMLHb2C6Sb+AIY2tOKWvxQO3t40c2HJrnwe39M54qfO9zLPdoNXgFy3bWhUVYRBWpBEcX6cHdq/Z
g7H9LWWzcOwUIY8XExurM5d7RTgnsmlQJkX7BZIGmPfx2SdxCxt1DhpLauV2FOjeEn3INuSpVreB
0B6/HpEiF2VyzoeqextRE8cSiFS+0Nl6hg+DzDNPxZw8eUboXgs9trnjO2gckS6CH7F/4K2vP9yc
JqCtCbUZwaFyb8WL4rpsAtB2QJGVmL0AP76EQmJcjCyi5x0cik6WCf5uXOwddqAkGgadBQlWIont
mnjY9o4UW5dcxQP2g79TV6sQP3TtLJLfU99JD6nIrXNSIGFtuIenBBoLa0+2e/nU67bgtqqoGKNi
RjjR8Jru+gqYF2vyR2bn5cabKnHWtPJTeEW2t0dMba3VPJNPCfKxTvWTPwNRpvW5c8+oTl5RyuOS
BKyOrNNcdBnaPsI/Cp9N7jK1u2wqYjZptYWrZWAQzfRg5cvOXue6r6/5iGkEL8LzGsooPhhD+aFT
dT8kHiRyrbfLQvBvk6b2HqRJtopTCgodMwTEe0hEZuluqzz3D37pr/Up7C6LgYZP6Ka3xg9CurOO
D5SF0NY3fAyxwtzrrful2Q1mDtiIBJ1IZnBzeiKltd6kbfm7n/zXJmqGgGVhcR96ayWgpewHGyNc
6mV/o2ZatlTp68TX9aM+tOl6tHNtPYzjq5bE4zHFIUbq7Rq2aoRUFAl8buvhbiz1ngsjeeXBclew
mUYmQ5BwgZ8HAjzddh9Zbr4p7N5eN2TKgB6Z4BQjv1Uxf/qh0JLnbqjrrVkZDwxmhEcSfNfk9JJW
Gen7rM+TfQ2OGUthTAK9OLqlZp6FU5Q725IiECRMWeRLvsioeFDxUdAMevml5eXH3yphnKENvn5o
OqGv6mlEAIl1BUmY83Ck3DlU/fdmtIadQT451n++EOOo7dR7OoL4XLtJKQ+NtJFzVHa6C63oB4cP
vmYrNj9jrXks/jjs2K/jzyLyMNATP7qLZJi3OmprFJhEmJaLmwHL3ooIu5DtQvwAG2sf4r5ghFuW
/Yej0XHOMxgMZnsHPJPgjqApkw2IPb8syt+J89lGg/7LWTKgsEwQLEZDJDVP6W72SNrpWKS/jNDR
I9PXHz06yk1i9OY2XbqvOQehQxT72XdydiFl+jYXLBfzbNOAumaf0V/TSsyHvLPkeW4JjcJhhAPY
Z7DZ+PCy8vovqouGaiUlbDGBrmRbhoWXxGl30FJi7qFgckgEWjUaURG8TVZnZ1ibTLEu3eaLex3d
2DP6YmU6hEyVeug0GDSfo6matyM/Vy0Zws3YAC96ZU0bR0WtcqUbp0pDFxz2n5kO5afSGPvEyqxv
zJP71GMqNgw533BayA1Pv4Z43B3NNCa/gylM2PcT3STHYVQ8Sb9/Sutl/pDtWsfOyPuglz8baZwS
ipugKXwQHWUo7nWcmceJteD3o//9Wzw1DiUkNEMbAQaR/jsknXc6ANOq/X1VGSF01fS19EL30k1Y
xUSmW0R3gus1UrCG6zzLSM5jPxyu66RFql+B5c2X8GSPXnhy1Jfvh97s1/vYt87fjwxCwHdGmz9Q
pjfDyoxC5wzYGeQPaYEHwq2mNSJSa6s3qBnCvvMZ9wPFQz52pZjVzziezDX5qnaAsB4DtwPxh92M
tspsh+VQMiZ32MhMvATk6cRVGXl6A/a0U7QhC1E0J3LMTLGn4Qpj70HokRPkQ2RsbGm6j3aGj5Za
ofKL8o1mi3dJYQ3fklof2YWRYZOxjH1NgY3sMw3XJ7Nnrv9hno5l35A6DX2gsHOP8DZBli/lH5Ct
ZgcpCggHcJa1kbkUzzUuJk83Lyaq91PmlPqd/S8GpXapt13DKAbBUvYhjeKpNyb/AJTSVEDRla0G
9ax2f8MqWed8nxu3Lt+FLcgY6esjNn1vZVnxu+ajR64YPW5FIsrt0Le/lgwCEWPvEhLBihjTUoof
LG2IWrSq81BQmms9nh868xJ1iBwQWA3dXjMqhm8lsW40/nO0fNVY47BoobFxyRwMVUo6Gzl7XxTa
LnGL+J5jtiQO/J4Q6XgPo0M8RdpdxpmHPIMMC1tnIcuULwyEPRMfPzuPFH3cWoxVdqC+srYSP8ZN
1r6OwHy6Ef3ygwIiD7y2OOA2wEKBYQXdu45zmkNwVzVjfI9U2sBUj6ijpKbvxoEXvqkBeSUA/gNB
zMluqo08QLJnHD3BdCNMMbNx6/2hQYdekUMLop6U1RmsfU+S/EZm0U+tNE8YMY9a6lu3ZjbfxoLY
HCKGAfBMWKokJmXDKE9hbfz1bK6GPtmi19CPUiXMS6ps7NXk6Zjk1A8CPAKjbmTrDO5eARj+jMAz
X5u4emVi1ASMvkxwZJF78fSfLBegi/thcsXIt+x9ByS8plfQWecK+yx5lS9RbN1QyQMkXJLT4ntp
4NpFvxt7+Rr7HHrdRJh2NkRy7aOr3MD/zOIxvbQ2RqEqPbUZVQ6bSTRYArJLCkZJW0J7A1hIw/ub
0OBPr99NgssoYmeje0eAQ4LfAlGczu1nkvWYBrLRXRkkrB5QH7FS00IMRuFwYdy7hfiDcjDtl2ud
OButJVce4bn+7FHXl3rikuEzefuGQM4w/ctezX8RXYo6kUi5lS0SVcYBfO404CpT2z1adhPC8uxH
J4lQ8UYM/nBG0OBU52KGW91j80AfZz3NuI6RHtgJ4ZmRB4UKghCkvMh3rx2+J31J8pNreDEu3By6
b9PmZ3OU3E8i5KaZ302nFkFqSCDppVdxqjF+nr5dloCr63MZjOLmZFF5y+JFBJpFrLNdVOPl+4sp
l1M2d9axVAvDBZ8pVAcNcdzIVAN2Tpy5xQuL23ll4cc6shwpqCiRxzWzQJsYVkZQJoW3hfYHvEMs
/EpRoTC9sHceTONaZyL7AYGHORe/r9Uq2HWAsR1atvfGfRY2DP2nyQZ5h30sezO4sa+MyVoumXrY
JOZ6XsTw4kkreaJQOKUTxzgfevPk5fbL7Mm3ymTBTZ4QZRMQAm2qnPeyy/Zt7Lh/0JvctNTy3wdK
tk1qT+mN+cpyUCrunSkAmaJ0cLY4oPojM6ZfNauzNeYS95jL1sIF6LAoyxfg1otzEnRhQelL456p
i1Sr6/lGx9huI9sZr2R4J7sw4vT0q1RgMywDoxgdLBs4+YrZS2/9nNtBTZT7zYB7NMR4k4ieG38M
Pb3e5HXhr6Q0No2XWkykRbV1RHswJ9Z+3uI5z7nvmMzLSWpM4cc8h8Xc7ccF8tIix/nuY0GJawFB
scp+NbPhMfM1JOtrwptg8vivKL76s+1F1PNpZgMFtzjGUuKU9cH/BRjxtSZwYpuK2D7wChIrC2UC
2+r0YG/2EvtVC5VM8RW8bLw7OTwArrsBx2AbeKPZfpKYQ4k5nKF50a0hjl41Yzo9uRoNiT1O79zL
CdEZaueeD8gsOY1+h3GZkkrHlyHTjiImNrfKvE+9rpn+ZzK8Svx9e/SzirNWyoeot6xqrXvk9x8l
peuBTBScKDMOk5LgoKaeyt1cj9OTVkWfuUTDl0DSwvDX6l9SZjs5SMlHrtF2GhOrPmYB2TZ2enDy
Or3ENoQWybbr3gzdH+R1+wWoxOn7i5fA5/tWw/0jfu4fyvx/ScP7l4f/T+F4/186PjwDgfO/t3zc
+z8/86//7vL4/if/jLdz/oMTWEcnbZpKpmeh3f1nvJ3/HzqzBEf4tomC0FMCvn/aPPT/8EzX8HVk
8IZDyh1/9A+bB/F2DIIxPliWz7PaOED+6Uf5b+/Qv4m3M91/Va46pmu5tmlwRlqe83+I/6VTLkue
GOZ+qqdm47CQg05vVJe+t4Ja95OnsRHvFVHgN8TqJ/+ZyPL5Fmu1RA9q1UHfwYIzrQSR/pjfkpZd
SOiCeE19XG+yIOWj6LQkcCsaJDxa6RU+exrki0vC/XzBVBeta5swngGgcwf6ndFIdEaQSDJvRsIY
TRJAwWyqGARNWJ+JICCDQaA5XKriZHHebVLXLy+ZS/Ggpf0h1aE/GWHhXmqP2XiJSJ79I7HPqbmc
k+WLP4rXTuN8miFhoKRzfOHbj7ZLp1hheFOPHSqF3ezUd7NDvTQs4FxMwO4UDbFY15P5p9dTRhG+
ApmI0Tuy89ktft2cZi8LhhwCvyNAmZvRYu5I0np3jfa1cgYS8Jbmb+2HcmNGHsgIM8EX4OjYoO0Q
MWWc51eWwiuHFLRLqE0agajHesnSTzsiELBnP7iMiF0QJ1FVi2fwezMorRhWaSwfPUraZ7uyfk6W
9uWkWfLL8F+6It2mLCne23rkHJG2tStI5Iha8KVmwzR1MWoc3Bj9EYPssdK5N44Lbc2ARGMvGYmT
W2l7ImUsZAcdjrLYTLZ5gmWxFjUZaHXz1+u95wR7+M6cmcgMMcoq19LOw4AzuQTxtrOpeCZZLIeu
p1bm9diQpo36pG1+D9qRj5V+opimgqvdH55WTcGCaGnVqpT5hrYVvb398Py03wNIxlhp7ChuH4wk
kuc6hQpohiNDGZs8cXdk9lZhjJWdtkujlsSaDjd43EAX6E7F6DLcLQmO6P1Q/+NWxTOOD8QPBGVU
DQpPnE7VUyK7SwPG9UwCOzBbi3cdzc2O8dnViRmCz+T8hDZDiNl0L/QohNcA61hjSXQBejfDxu3K
QFZyDhzC2dYePJK5FrBue4JB0DNeqwzbfzv4jyY0lsDJCTiHbpxsNXhDUCHilxQp2QFlIoiMtt7n
haMHtFXbmRH80ZSNoVaFcGV96034lvHOob6stQyhEH0+xIXByK+wq15FSCSUciGOcj6EIi8uU282
TxCjr3HZEkHvs7IQkU8CHuO/kw0j1dUj/y5ROwzChuoQhUGmzKGZN5nrvHUANRDWvq/m8eyaOmkl
4DbGaFxTOGRv3AHZF2wIEiAx0XPqHfnoyGfxlLJZnvFFF6RumeaUr6SHY6UMSU5xGD9v0zn6g4ZD
O2Ve8ewzDz1okV0G/AUvSEr9j+9Eyz5zXWvnzyD4kMoeyBS65nrLoqBxVV3h/rZzK73MunNgGvFV
+wD5+04raWxCFQOz/EXYJu6eOTw3+VjsMIgmHnoOgApb+ryCI7/rHqmyWuKjLRXiQSjYg6GwD60C
QDSQIAz70iswxGDO7V2DFTEoaESq8BGtAkmY7KdqnBDFu9lF7Wep8g3tRtuHaDDX0Bj9Yxu1A5LV
+EsyET1mTnaw5/l5BAbGEoHwOuk380uf4HDWIV1YHTZ0S8EvkDeKwFNAjOYbjVEByWAXHr2SxEHq
k0JoeLA0WJRkIE7QMKOON8GiKZwI6A2Xo+TVUDgOOt6/tQJ0SDM/IsHAwwy7I1xyyI9YZg52ncOe
cKpjq/8QCvghmJACkqXUUjCQ+hsLogAhoUKF9DBD6N6jm1EpHLETNWs07tWh7dtL6Xcs8DRsDVF4
JoZb7n0t/5EqMAmhuegwymcTrc4DxfDKJkjrppTNTVvA6+kZc0KIma9G6byhtBg3XCjRrrWMMJhR
WwWKoJ74zB+HnBWr0+UMTwGp1BBVWNyj7QOxMlO6XnKFXckzmaNam5GvEkh0tCNSERtUYFpiVhsX
mYkLwUVXKBcDpgulfXOtFOYlVsCXAvJLj0n6w/UBNDd7aXv+Uygy/wl40FOjsDGOAsjMCiVT512D
grEZcN3AiygMUtkBz0QKQeMrGE2vsDS5xVZ+0BkhaK0PLsn2fqUiIG2cdn6puH4b7k+5+cwhNsHm
QdUpXQjw+tCgw2S6GFQQcgyFyjEVNMdQ+JxZgXSEAstT5j9Gg/8B3YPYO1nM6WVv/JzZ7RwnmEwU
nCdXmB44OMnFS80XAikYDSqYjyunZIVtwDyhpxC6dya9Ll1xM4OnbAEDAn42r00FCJohBfFvMbkr
eBArPUTGCijkcHXaqBKPuef/bhV0KGfBOCkMUQRX/JZBJpoVoggt89ZU0KJEy93AhZW55iO8i7Cs
BQgXE0RU/U9XKzSgXwCQionZplBQpAY6UqwwSSa8pFGBkxqFUFpgKfUKqsTwpmeqRZuvgEuuQi+l
MJioh0+GJ646yuIN+wKMdKE8tTVIUVEiGLexhAckReSDe5eJ/GJZVmzb1JgxRmnajnj4Ys1P0T44
BJCuINreMvaGqQqiPis9kJRLHog6yh45UMaH5imeywh0KvzGTxUN39O07FMTW+Ii2vgz1KydTj1G
Kl/J3ZfRo+U3HklkQ3JlVzHt+1iSE9agic/zutp5le5RfSXAlNJufGGS4KM/AfNvwr+yZQuDy2Bk
b+G62i4Ks+Ur4FYCeatSCC4+yPWFBJHq4itAF+FN3UYqaBfCsHYzKJBXppBerBEYGinMV66AXzbk
L0chwFoFA+srVjGzByBs+GkrXBh7xS6ALDFss8iVMJDg6gA1vUaig30wpEfkC6DH4tYD+xNdqnKc
mX0k9qVygtTqEePGmdJe9v37pIk/NIj6L0kszli0L8nSyX2o0GfYWvLAhIbGLCY9lQqQVitUmqGg
aQwb4tMIR42PH6tMhVYbFWQNmD+9uQKvZRDYHJFdIENZp2EGzuZAaYsVrs2E25a4ANwShXIr0TRv
onHwjx7OD5PAm1VrJM29hQFX0ds/LwoLFyIuDljPkbQUO+tQweMahZH7FgU3Ci1nD/phiT+rCNpL
BXvOgUHnwaLzFnh25kvnaqhZDYM30mRLZZohF2T9LJd+BXzhTWjVc65Ad9IGeWdlzqGDgVfUwPAq
qHi2wuPNkhMJXB53EMk3BJ+ZVEwd5wqxJ/4RsWq+jjhsApLr9777G86ts4b2D5CvNNgZL84OyQbe
qXjcZWZy05d5j1HPQl4cAvaL878YMvC3g/xb5vcOfSwjPBZVKYKkVOEBewUKHBUy0OmAB1pQBA2F
E0QrABpCEQapysEaK+xgqwCEqc3cIMiih1/O1i9WgJA5PJIz4BbWCmCoK5Qh9yGQxWzybymcQxEB
POxbxT406VjRUgJW6RUaMcqBJJoKl4h4Mj/4rvxM/B6UouIpsvZlNWb/BO23i2qwi5oCMA7ml5mn
oIWoZBiuIYsYig/HzLNztWjlgXSfZWe68cj7mawEZepjCC3Gc2WKooYGfJVUZLdxvM8HHd/rseqZ
4EKMnBQ6slcQyQGa5PLNlUTtlmGGyMRWija8uFGpr8c4DXchTNRV7TR4pKDNY7CqxKaUg3tBgd0r
L/3r4FfTU8Xda0VU44fFXP2lt2xIxUX5JnOvei+LTWZ7zIGy+oDPMd9YuWY9NTwTsDWYgJNBToBI
nT/dYDAkx6EPfrTa2BOIOMOD8rOgHnCXYdw2LFHXuZdVJyiXVlqTqsAydzsNZDtH2Et785Vxiv1h
Wt0QLE5W78gNLJ8dBLinsmRRnrQNoJYp3jNO9TeJazOiQmIdLCKu98UQwp1JUtLEOsc9WVbqnZpG
BLwMmBdAZnzO/sco0+LWjhbKb6r+Y2MYCKDRu12ZM8m9WHJ8GUV375lqYMlenMAepu7e2uKFGWB8
cST3tzqbfqLeeJobxkexb1wFGpGnrkCUOo3lhxjB5bimlgZlNpC9YRNkO7fDRWLVdrJweHhWeWMG
Zn5UpIoyurfDfXbTEAp+mG9aLOSH6y2SRTzsEcueioNfcJlWwxJ0JTHKZQktLre9Uznz57Ms1thY
0Sn6oLTlHMqgn/03bkmYWYk5OU2G1/C5r7nQ+7EMInISWK0jwOI8WQnNIvs0JXpYzuMxb1Eosim5
8NYck34qThBn4mtPelwrTVbqkLvCiWEhI3sZwG134viHU80ecLDmOG+6fJCvUwZZh0Z0N4U5gKg6
O2J/HiBQmSllnhUdxpmYMfRM2Iko2HxgNhhobZgJxCEgKmowzyPkt6i2JbX7rIzsYF3S8qeeFuH7
wIcUziki4kxfIKAPL6kkW6ZDJ1qR4zGGXXwhvQ5kpgpe9mb6OVdwvSRmI3atMeor14HmHLJgWKft
HLPosYej61vOEVXAhdYbIWSjicD3suQoav/WyqEKRidk2dNHza0afDQ4RDdSPmkhWnqIMk5l2+sZ
W9iuXdL3bmAIO+SG2EXuRPtSzJxf7ZcZjdCNSvyJVRMnVyv2mUK64gF7iorG7V/5gYrnerRWy18E
lM2PUYQnnA/D2V/3RueQ2iloDBuSSroWfzHEtSVoXCnhk73rsAI+Es22tygidRyo3t2CZfpij/J/
UXdeu5Eja7Z+IjbogwQO5iK9TyllSzeEVFLRBMmgd08/H7Vrz+lunNkzczPAuUlUqYyUhoyIf631
LbGaNDO90kqUwamSxaGl8u6UammzkW0Y3qy6G0ELeTA9TVJxuW3AqOtjFImBEldBTXXVUhFTJGpn
qfSZ72qSYeuylXI0487y6UUlq/HCgk0VSdVllwrDzF1T0AVGDumeyZN4Dl0y67QzPE82lREpfVsM
FkyiVd7MrYJMlZpTtZQDKZlgnLqrk9S8DfObhwVp4PgqsJI27mNidSnhmGUDBOKnDyco6JulFxpi
Bl/k7CG8HswlWXSPmtelRknGRZUGlDkz4/zAdhnuST3rSCMwpq7Z6mP+FZf6sE/n8l488zimmslb
RSM9n0737N9sfYRmZ0aUXcc+PsmcokSvqQUyJ83vLEkoo3gyc5MNsudkHz6ZsWOUwcLPBK5OL8me
qai39oLVhMFvfBXVk5oi7ZQEc0tP7tNLbJvuwegN2gPacNk7gPDN3MjP3w9ZVKhz5z60YEVP4GAT
Okl/2LXWHH2n6PcCCL0Ti+E4aMRsGyYHOZnqJXGJcBOiUY35fV9C4hLJQD8VWqUeALRqSWavsoHh
S09GdRHpsoa1GNOZZWVqbzXtVVrc/yoXihtQi+7RDRB6TMxVvSqSTYTb6zpgUIdeq4WIQ9MxQMRa
RmWWvKCiZpF5x66pBO6IVdDqjfqiKQy9FGt36UsQ41FiHRs3pf85uDW5jdz87FIfSX2IXs1S57iB
d5M7mvVAW2KQYxFkT6WdWopSaAMKTnYf4VcO3C3x2nK+H8O39ci4OhQUZgHh2YlGJsJuW8MDzuxo
Ubj2WuSoyK62ZqySBZ132pMx2Vuz0MvNMAXtJo5sfCru7IXK6mRVmphYYuW6pEY/tSQDCanEZw3B
XwickwzyKigOiQDAr237TKtPoo/IKLbFu6ygc7ii7O4bbNEbb8LyGZaNOhdKv6SNaheWn+b7QFbx
qgEGX6WPoz+2myKEjugO8wYUMCBqDkBVhfrkRSk3HDbhrDDmMfbltLJtW6wbbD5ml3AMoOqKcds2
NSv3olep2JRsQaK0uxQau0uZuOuSZOQK4BSb9bGCYtKMn1MTA6Jg2ZjPdDrF70SrfTFQ21CmWL2E
tpiy0eZDxSaYU5C9iejB3mouBvbJURekDgauJsM31fjruAb40ecMpfhwYzyOOFKB7AHlgjtiETWm
9qAcme+zKtqzv50bHqqZ5hiam07ywaYOFfZouWssH1uvbNqljvgWGcEmrFL9yrgCKI0OhB7TmOfk
zY5jQbgrYXtRBI+8si7s4rWJYz7M5XRKejs/jV1/0Kim4mKOfgayoSO2mDuEhw/TRlzSQ3stDYIX
Sdaaa5u7R6DB8iHOyy7zES+rccnciPsOBX9AIeJF0ud0xsAxMMgRzAcVFnPGdgXnokbQIO1SPhtf
aPFl2epBAyU9NUEcJS5N/ZZl0l3TDNgtyoqyrMyjQZTpEO0MX3HjOU8WN2tsh8MCRaU5/u+qI+BC
fpLiq+Iwav5t+6Vm5FT9f/6imfzbX3+LNvNbu5lJVX/5zTpv4ma8b7+q8fZVE9v6p4Yw/83/7h/+
Zl89jgXsq/fPDNtFXDdV/LP5sx4CjMVGvvjPJZSHOH9P1V80lN//5j9QWc4fRPShzhg2sVNUlP/Q
UL4pWranEzv3TGQJE1bUPzUU8QdfhrWgu7oOnMFH+PitoYDK4suGheGMm8Q3e+ufz/+/oaF8gzT+
CmKAw4Dbz2H3bWNj/BsFwug15pF1DNAWutSmTO1dR0pqnBZVTkXsMEGDCGNAo/EYElnjU7/wg/zB
qZyPIeVGNvTjTo46rYSUHLDpwYfeh/ZzFLlPHeBGOK47s00+tLHzNrG1r/uU/Ybvf4XN8Mb8V23/
9OL/fnp/xmvZ1t+j/MhKlrAI9Hs2Rgznb4Af107HyIeMepya+leWF7SxT+5z35PzrC33UXlaee7z
W+cN5Pfo+phcfiAFJGbJhqO+S5P7FGLpWipRHY2M2nKl7F0Nd3QwAQGZpbmdT05E0KTYi17BBeLd
3Uaj/9XECO7c2ZITqI5w3ScJfixXN9Y1NENsC13B8ItAZKBCdS9aq9+zFG3rKn8Lxr54he7tLu0a
eCJPjSp7Rk//UDj/UxLP/wPzMr82rufycZs1vRlN9ifmBq3WIp68Kj/2tO1tcm+65YP3hhJSI1fg
KxpzUk54ffpNWB8030hPUJw+OQX664BA4brnhPOv3y5zfjv+8uljr8QVBvEICREd8W/MMSew/BbU
bnIkwOMsu24QG4/x7iJoMP4wVd75HqvDpA3D1g3CYhd2nNXzIqVjMj65JTtmGapfRsKEAFzWtNHL
xjjivQuWsUFOCHMrkn+If9URdPKCmUzJVdDQYd3qMvuvQBLf18rfns1MkTDgqKFFoo/+9QVuMqhC
qlDR0am7am35uAd6+4B87a3qVvfYCqTxnpOat7Y6itqeorKDxyEqu1j4rOnLfsyx7EituwqKRSbI
eRe8Mgs9S1mRzPbHVAy/TPvOS/gQ+527Cen6vkP607qmxe3v2nuft8lyeeaGq6iFH9JtGk803hod
2Ak57blDsc3nUJMxWFrjFlSPLLWk4O3hRB3FW0In5UMeyGzpBHiJsjm35kattxic8THGxzcbh2zc
sPgj4ro27oJWvw/q4Qbg39ibCkOYj3PdshmN1KWg49dDTnV9r7moZPwIalfQb0QTYu/3+rFEIdJ1
SuPzQuSveqTOAlbVa2alVxEY29jRGBHPu5q+8z7qMNUeMfiGtX0YIhk9hybDPjprBXv+4Tbl4y8Z
UxHkFrSDQzGFEX2Fb888u6VBIM1jsS5MwNQ5U6kf5FHKgd3mmOkxBdD9tvbAVi5+wS1L1qrmwFhX
frCkbKkFTWrrTGewK9jDGwS49DVqhNqy4CMslpvI76cfRtntFDIWcrA+HJHT5CYJl4bO3/M7z3to
5XLQkxI1pRTP//oaYrvJivSXq8ixSTu5vgPEBPnesOY//9OFbcfONI1CFIeOlPWKOSVJYwuNI+nR
IFrTgWvsFMGRACLFToNsdhD82rt2nos56r6s0+IeR1F9mnLJwUgMCxEp+6i3yS9SRDCcu3nm51Dn
GPuReRAl/ORyikHWZ2ATqiGpTqkXd8fcPRQDRUkY39u146PChNgtFz25rUPXrtswUm9GCM8qxFy2
CLSXjKXhl8cNuGYh8GtiauiDgadqrJyGd5OzUogL5FpKPzwNNaPVKFi1UbzwWjf72ee481MfmmNk
0QJKyRSu1OIGF2G8+ZZ2NXT32DmWU9JKVJELs9Nh1beOQSebcpsDzJDmQB+Atmx7A93MtoeDNT98
/yqM+uHA6Hg8MB6FJI4pdJkONFB4OJYumpRyldeMov/xtRCHc6sEAxYs9SRSwgU2rVU7reMOe1hX
bBzX+CDq9jPMBibrnraNbFLtQFz0RV6RD8M6mjgMJ3BP4lxlRkMtPY3atNfPYkcTy6tv70TtH426
W3fg8IfavK9liEerjR86N/3yivxTGiUq/5g+4V7dxml1zAqMeZADjrZW1Bw+N70niXtN9Ws4McRo
fGutMR8kMSKxICbhPWOWX2U3l6lM0yv5EndlteXHhN8LPg/8dJDHT3oQfUZ+9RVG3kZl5c6q7E1a
Wlc350e06xdGwEcJmm3rm2TP5mc4ORffQd4ZmGJpwxd4PhTVWt8YVfpOOuGHGaUHdK+F53FNNfKi
M+lCPJ+e85r6iDYp38hCG4thCKplwdnQDPFjTSp4JvfcDhTmGGV+Zf7XHjrh/zB1Z6unPF+BsCuo
cqaYnBKm0TbX/TT9nHzhrd282ijRjRctCRE2rVU7tG8T+a9l32u/0gp/mz9F7pUibXxgvFXQ+LWN
leqcHOZE+feDb4uvPkwYp8fMx1O87X6MotPrgn14mXi0fAKEPwHy1U6914ujsD6qkZOV0AC+Z5nn
QmnWTH/lu7Qn0/fonmIw3mvPImAJdeyAkmXczb5fxjryOQg4rpFE22de9eBiKFtbZnPnV4O2Luvm
kQ0P9HfFcwo0T12tPnZms6h877jd5vW0ivzQu7MzGk8DHbNhggQh5wKJaZ0MKVCRRD7AKu+XvSKe
Fbb+s9ChFYedCS0KOXmcwDsUVjuu54zSwBKBGwUmu8UxhWyyWjXk0s6sHf4JVypZOv51LNzqqWau
QeOyQNVmtnfSmGibGuP9DDayJrnRpBFOtMSV3rM9cefXYzqh6oB5WdwdpGfaLO10jIcyO30/BOqs
PFZ3GUhtZfo2IyiD3Cfs+C+jCA9D6L84JR8/YwxfdD3XH+gJRi950+CbHAytNe5QiOttnlHP5fo4
zqn6plJhEBoGwg7EHAGUfdoTIEW0aolk5m8aUwk6JGINxvwTvPk7hKGnJKizOw2rIAs07Xytg6tw
yHsXJ8/4VskgXlk1PMuh8EGVZwSPfM6RPtugRwiPIGfNEA44duZqeqD4E6cHmzDoru1O0qJ48UfN
p2MpClhlCHDVLTCXGBrTA1OobF2Zij+dMyBEms4h+uLZqAk4ve2L2Lefs5RkT2A5grrb+HPkhLGf
QiiCFe8xcXw+MJ6W3JU6LQGJrFcytoqbyAmWFaDosi73oT3IbeTifZI1cA4sjPGqs/EQKltTdKNj
Lx/MlNXOtDahP6oNgU3DHIpV2RBpBYvg4f6rH0DM8XKaE0snDQMhNbNMzHsQKrKvF8nkPdqjQYsg
HkvQYMkZjuSDzRHhySsb9x7D4NrQu1UgR2shhpxBbRbiunimeYlMVSSvlUzXvHTnMaYcAHRCMLtw
t0M3j/yIGzyngXaraQ99SHX9p7B5pwCTLCeLKa7TVDXu+iIor6HvPhJzDA8N5K0uTu84NlDLmzYB
0T092PdD/kPirAHU1ALmsd15rOmFCKSZf60TioInpGLowS+YtPudpKXNa/t2CR253VboUFWd11tR
Sfpr/vqgZMOnz+OQUueGWnBaCY+aVsT7nKqfVjDH7vBSuqKa7iKu5GNrxw9JJOyroJ+dweTd98NU
9dxMKrqgG8+60FJPdNZjjJ+UPjoJBens4ZLpwR4Dpnw+uB7aixcGxE1OaKlcg7QJL1bLBjvRtiSR
nJXrGfLOazERR6SPuOigMCQqQ2UzonrjWIbxIyWYF+pacvQtFa8DO29XUNHTkz5Z7RmU9y4QxEAq
U46PY46JFZcS76PnHlMwFMJHX81DosvwgSqNmb5jNeF7OtKK4nERgXeQR0FZ1SDv+9GJtjbdEkvN
thQ5Bx/e42Q/9AmTLP0nhGIaPlj3cS7h3cvZe3vzQ4CPauztcZHT2RmleMqpa1Q8AVguvoWhSDXX
PGCvpBr7OljDqdF/EmbujxzuXAwZTB+oC7pZBEhMn9Nvb2OT1ghNrsh0rwfwiJcye8+EFqGwfj8K
MqHop3OgOWPyF3XhOa/CdyJcrEY1qkBXMempy7Y597ps92mIeJ7kK7Pp1d5uztJHwEu0vNnUfs7r
NIQ4SiIMjFlKlxJjrTW6LmlXjyBnh8FLz2gu8qc7Q6YBxm7DXFuxhTYkZhhPADWm5FQR5vlE+pnS
QmADol/QG0mFhyMPBUGYk4ZjgQjPzDPeRE7/NbHn5xrk4ftXZQjy16Gnb8k5nWOAGT3CaAJoRPHv
qnB0krgttRZWbiNv3Czif/8gkLXC//2rMEi7jaKmQOtvgSeyRYuOv+wzQKkt0/h4qJ/0nJ0cILqd
l45Y0PzyXVUxzVMYIvQYHEYlxbLwgU50YcCzCyWvt5t76yDzxFaG8VEpkDeWynkXeVAwIK5OVBY7
QbiM4Spfm4I5qtHnl2yktyURZNkwmmykavFwiLu6k/bZU97PAbrprpmG/Ex+P1mkEcJg4fXOgqdm
X6iH3fhJJm8lpDaqlLAtTKLa9/6knjry9Csdt9LWyYgLesJ5CkOAFHm5HAzVvymPYE5tTahjUWcu
izrRswWfGuPAT1RCycjKjR/me+oe+Cw41gQlaZsl6GYLToh7s/SGn3YqfoIerNfsoK2tmRkkkNyp
P7lmV53J1b4MVJcimmXmnQ5jfE0EUDi5Qd21ftUAHjGhWvixyldTaXbLqe+gODtSfuSFU4E9zn5m
UYcTaJzcjcWLe6TZEIhtMj5FdNW9MEtfUyBirUJXhLu+pDCZOqV27h3/xeGcYFZQcZMmZL606pSO
Fav/5BUbVxwek4tfU3zeN8lLWcVbkg/Q1WJK0YrQSJ+AQBzB81hvHpPllYqpkmLmFT8qH+M3DTJv
dMRBmtDRKofGDx+0TjzLYLLeSs8H1yl668RyFN780oaNzNfzllAJOV32IlMU3tst0fLvPyh8ZutM
4VrCJE1053oMab+/cxn2+sLl3natHDO5GrOhABTUiA+dEgXkkiWjnYxPWaZtXAu/j/DHFasJZ/cK
lxHMDLA3MUESt24XmlO5C3w6ExY5kIDMczhEetgpGnhUssm3JW4AwzS6refleIBaLMsAyDwYJuSx
l2DPOEB4iJCZR4K0hAQ7gcNKIcTJDNuxLVDu8ubYtvBXhphmR3ZdHC+Cqy4TOFVts4tmw79Q+iKL
Ih/fqeL2xXhhgcRlrGTuXmORVGsN5V6AVF3P/16FmVjkXKB9/0MUMmL3GfgonVa0IjqYXIKO3k34
O+UJ2tfE+SmvzgXkxDKPNhw536uWCO0kAu7SlbhpGfdCAFxPJBf3MnXkpox1sKRlbm3xNd94Mfej
3e7axDgpK+7OJiESwPOrqNLEuqObaqaW58uCIp6V3dntVek0AlWMthHSx3XskRxhDLe2nIkbqVNf
8be4m2YUP0PL0S6z4TMhKHxI2/xCZboykurKSR8bWtXLNRiJ14rwtK8l3ZVBQn4Q/dw6GGbtQ6zq
fpZ0ifFOHnu6Kg0+kCDuMj4xUAxADiJqTYDvbe2ECck/FIp63SiHHkJfDvKx04s7kR6Y5Z4REqdb
2jjlwWV6BtYoVDtaRc9OJ5p9QPpEchTskvHVaOz7ghAsLcoOEnBCqiSndpYKS0zo1pjtoHa9ZK3t
n5Xt9ivDnhoaQwMqNHPjZBBG5LKN54KtMNrhmOTjmk3ZMa5tXOp6QTm5ecOgfl/0ZKFYjsSisT60
NLYvOrSOzNPjGbZnHz2n5cPaPtjbvuzqR2+iZyohXM2k0ABmmmjhZqSrd+l0xq0U2ZadLd6v3GWb
REfU3v80FYBKL55+THewlDZl04UnN6TrTKcIym+Cfh+TF4c1Zy3HOkFTsXpAZjQf8+qXvVWcvZMa
dZw7trWLGaMI5JljVLUbh4uH8uj4jLHHXLosv0sO8ruxK/dZOJE6VANM2axmE6CwP+LR8dJc7Crh
7YbYpctQb9xLF67Tvip20zB8VE2lrd0WLRZ1KjirfoiPqR5jWLKyBxCdEDSpJt/DYSeZFsb3gZ5x
lmdLzux6FnDc+oNdSLapIm8fBSy0fj5lpElBb0aa8+GTOyb61IgVZ00ORgp0Kt2PK0OhttNjjR5o
aq+plyHZhgRi8k7RM9Vvk87QT1kP8NHt/Nd0yF5yZsNrE41HU4W7G4jJEaHBLKs3l5S1BrNk5669
DL0nkitdhtckCKjvzCMsETMjogUgyKEtmMOwNN6LOn1lJDBSjhDioQbNg4MDrm0mJsiPbROvYw3v
d+aGOl3J7tq0rGLXDH25mcWoyO2zXUdoqaypE6gczM56W3Yrm9TPivY6WACOhZSdCboo/f6Uk2kF
4zE6yHv9z1TIcQ2QYsERMjoLvXgNVUtGEKkZtyjtXQUGldio2dtgI+A2Y5P4foEfAZ8hbL/wBi3q
NDyHHa2RYR97Gws0zUoA8lt3pn7qFdXgvsQW21KEAG4iWOmQQxcThcMV86zFEFaUWeTVfTFNLWFU
/hc2+7MSK69SVkfKKf01NgXeDjelKc5NWsC41j4BJyqY4uO1WchOf+68Ql+Nnli0bdNRFO/8yl2a
59Leefc7bgayS09g/JJ1NqZc0lg0ltGUqR0907vGEfkDo6V1lOFWslhGcZ8a3DVFmX4YYbxyCjt8
MJKQ8kvpIVvruo0Y3S4qjqjLpK2OZPv0c2lBhEgpjBgVHoSUM4Jy2IE3HjR0u2Rum5AFYKsX4dI1
qrVbUyMtAgTcsCDKpxyywXgHN0DvyDkIRg+Y6rZRpL7A5mAi06xV7bDbGvsEBtM8YEX8Bm6swnPf
ZfoycA21g1aPEVgxTYMbC07b4GliripZLljxUEJxD1H8ZJKojo2r0w6Q3GoEzNCuT4z6Kjj6pntX
k9g+9O58aWrqNISHsDQ4WRhgZKqBZC65iGSTAz2obJkdmiA69LMixSjkxv7JX1duiVbSe2Qw5jfb
jKlHch0qFK34LeazQFek8ZgZtO2xXcDGWdOnwrId6s4lsh6wjNrAp8C+W8ostmHrPRdBDYjfCJjh
RnSK4yDKAzOnjal+JWenPzZsqDNuobAOsoOUlr5tpoaw6cC13BW8lU6M1XeUMGwCjfcVaktpNfeZ
gYnXzTFeX0c99zHQ2mqZOIN4rNNu3k72i6Q2GGLQoAnJTfY4uvguhu8QLNJaUCgOUVyzk/W6IuZy
DDoKkkXFQMZliRu86VjRcz6kmovzPQO3YPF+tCTWbyQaNkMh1FU0yt+jxihAEO1w9xk6crxTtbno
A2IBOZPPi+YOu7oH8hvPrwBFH+7FAlLJMbnXlk3jQix11c12ZfYy0Di7HqPAO0oq5rYuKEuKqJ1d
buZ3UYc8Tc0EPX2C14ZGdJZq7mbbKvHfCkkNcGoMHIWM7dQSq1Wt9gnypNknLTPlOGt/aBExGov9
P8QWUtSNv8NIRqlVUL32uUa7msuClIHgJ3ge0D6sgxfkXN/F6ApZc6wNvNo1Lk3DS/AWFdjMEnMP
k0vsbf7emHPwCSmP5HSxM22ZrmgnY/BS0lsW6ib5j/HdkMataZp3bRxffbwp4ALZ8/XgorZEUSEn
ZwwP2mB8hWhwP8ZQLlt3mg46r7rf6sPGosln62cEJEmnqhU/iLfNNI6OdVJyCrCY6FiR0giSQKko
jSBaSSaEeMSrC/WcnRYhVjhWstEsbxmqknF6yoipiPCsY39fMbrOdkxjYKAOW1JlGs9QBRyR+ze9
ig9wVTo26fHle71WdTMufEkdhZIV6TW4Wp0TXspyFI+20LDuETqJapypJrXBde0Rw8htWGwt87U+
wcdCxc81bb2naSDD5MBTjejzxmNqfuoTtACPlN7GDKAhjeMJGla5+n61AqLHAhS/TasIYWOz3QcD
mqxsEzI5Q7xioAdEmZma0eSfjikeJ1EQI++qj9i16p3llzhuLF7QIEmeEu2ZsRoZYI/jGWcXolZ9
uvGw8lnYde28whxVP1M+1628cjavkNwmWK6vslFkmx7YN8TQcFWMAIuKftKYiEi8hrl6G3k9yd/h
KIO9cR4y7USLbn+OgvJdN7por9EdvdN+cptdFEUbbf3BIS8IoewizRz6jFlS4xNb8b02WJ9VYkfn
OO+Qe9h0rFpPb1HSIIsXAV4yY9iZ+aBDlWnWk5klnynnv4WE7QCm+i0J85+Mddkz6mCtnJqpml8z
hRc1/sQOWCr7GR05W/6omDW/lf1AS2b61E2k+MuCg48WPCSlYy4SDNxrZ160giD/aoIfRIXMW5jF
H64+vkcUGd7mDVnmy8fm6M7fpwhyd4sXYdqm1ns/KUCovo/jDRMPZ+QxfkzsGkZihXzWB9276lrz
JLJa2yPj03LkgNJlz/jiTniAasd77JlHXPym28I7YgpeV86FgoAHRk3dvpX3Ol72XR+CktVMB3AV
vXxagBO9d4tgASos3Hg1yG0JSX6so+EJdHzAHqLbgS+Ad1Ux1LIMAjOBn/rk09BKPZqtdyMby9Si
/o9TP42fUKOpcwn2ucxfao6WDAOOMG1aDjfTfQ0vf20R8jqEuCNuQyJ+THL7jRAwJ5NcmtWo7ci+
ym2ZyOpBc8BNKLe5aj/cSruOCF/KEvETIUQ9HQuYCE3+QD4MNITb/6h9MFqBCLaxjl2oocwEwtkQ
koyang0bxSpz9HoPsqVgCQU7YZJqPzjUFQZDzkbMDP09qKJxwzt59Ni2rwsLK5UJYew8+M4dzBHE
0OQup/FxrVU9AqotipWRsFk0HNPaE8uz1yFrBpGU9EsR0Xr3AZ2ZhUT+ICeXa2Hx4sp7L+m7V4a4
3qGsKWX+/m1OK9rSBQxybJ2O829tzcUWX3FX2G+OwfTXYFy886vCepm4dL6/3uTkKyQpin3X2c3z
mLfbEpbwdcIZQ75qIugvZXRGP5sueoPGkMjA2Ic95uQ6L6ERmNWrOTeMAzUd3cl/SRrgFY3ru1tK
FIIXfM0/Bi8t72Q1xY89CPTvv9VOsj1MWRss2cSCoxZ9fRjq7jI5mf9S+eQbOMyuagEgldZK76xV
lEWGBa2i8GGAd7XqE/mlXhR+J26Tp2c7q3WbHdGJ/sac4Gim3dUckv7T7sl3GskvM9E+wFgMz7lt
ResJis9GlZm3tG1zWGoQF95gRP4sPMxsEB/HrW+zafSE+5pUKUYYHFK4NcG+5Z4Zb3Eh7qJaCPCI
xPTjYVQEK/JbSWXIJuu4kRVxKQmJ5uE95UX4e63QPky206y1kdNx1sDw6TytOxsaWROtlOlb19VP
PuZHKJV2ftEGcFSdwQBVmXhyKkdvljbm0QxadaobDDNA+edRW3Gm8N09BM3slobcrINJezextR1a
y4ueINbssE/pR5fxzqqbJc1ILyrOymW+LhpPXjvgY1vl4Cwm67wDyllsKnN03ybnBWqiSQIOFp7L
RGBVqu6KRx56EW1M7D+pOCfOQrG6F2J5WXZ67+8CkGAHxoLtMq6yOyOF/BmZ7Hn0OIGQbXBvNKzK
OrgFSEuKPo1zNgU7N3PPgSVKNLZ1v/hV4tv5ihoGwI1phQ9mCwNXtlNAe/iQXX2ljlPZdbgqYu1Z
wtpaeNOYfg44Wmk1tG46StUyoUC5DTosCIZNI0ZkOj/HPn9lObXeagsLstnEd5BkrKeI0m4Jh/BX
mqPO5bQrZmx3lkGWy9swgH9vzHqpeTGt2bWGSNnIfGc33DVFHAI6cB5EVVz9bKiuSdGrc2+xFXHL
aZuQnn4KqKc4mtQy4Tzh7t+Jp4z+AwAMPEOrf9QbzaPdS7l3kGbcaErlImehoZmCK7faahrTbHln
2lr1Ypc+i7XSq3simPE+hOi0pZy33GSh2W9LrUWBKLxbKa0GtDGWmoTKIgLV6XCBo58sW0wSJ7e3
LjKCRdYFuflo1wwxejGMm4HN7N4tRvCDg+Gd9Kp66BDy+VgkMfncEe8NgXM0JXUakZWcuJs+Mzt8
r2i1eEpbZKDQwAUwOQQxKMA9dj2umW+nxP8a4uH/VxMjUrH7L02MW6yU1Vel/ux8/P2P/kmC8PAj
CkPYTEVdA7TN/yVB0MHyB7/nTq7rvnCd+Vv9djEa3h+AkAzTN20DwPR3TehvF6Ph/mHpuuHptuXw
6Lr2/4gE4eh/N/65zvwjWGAqkCsQCv9m/CNkhadFswCgCITBngCagiJcFVH8GIcmwelIeyksTZ3N
2guodjDnw0XSncpMrnoHWEoup+xGHGtNwMhfjtRTnSZ6BhjRi8uYQxcTHMK3hcmZuGsGTqyJr1aV
v9EqoqiQnfakkZO9rajzcTH5lHCmNk6GXJykwZbL/jPrTxIO/EGE4R0CwBMWELmdIOvcNMAKN6bp
OhO1Ux2HL5VWVI8A8ml/HiprT5t26ZXZ1q2m4kJsF+Mv3Kh+Cs0VF9t4iOp6fIx8eTXb1N2ZMce4
ydPOY1iLx6CxSzLX3o0Z5HAo2goWqTR+P9StqA+S4xLRHAI+UWLvjEXclPWhtX+4LVACIyqT1VQE
7YOuKbkJ6sRZGT4nW0/Kk8MiKDRGr7YRvtrwijbTrNqxVC5DKfVHpYTBocP95QhLHUJu1rvINN3t
EJro2Fq99YL83Lq19dWoHSn6gcr30T7Su6fC6hIgBoC8y6plOHb+aXJS/zTY/ZmUGiIgFku2BjC7
XQvRGGWXnDqNPLm3LxReBzex7lXXrzXOzKu0bqYVeVyLSdSUNwfyMa+JqusjC0IEd+PoAMNXEYiA
qDWro9/S8MSyebS5Eja5xTCj+86rB1axbXUIYc6ktXta4CcwDoirZv0LzhTLWKk9tl2AmoZ3kdGQ
tzFRRbdR4xWnCEfAJnehrsYRuWeQGaSWG+ItnY8gWPr31L8kU1QQQN91w1xo7TNq8aeJjZWwiyvD
Mr7GrXXX2tWbXRTByS+ZKjv+fZOVlH622Rr/pLZUocEzZsB9ki7M9TgC/DOTTABqstp+001mzomc
iScW6JOsqNW+DebAOWstIzR7uDr3YSKPvWeNV4oDXtNgiG9AN9a6WynS6KlaGEldrabZaP49lp+t
58lsQm+/xGxJz2dzeunwAxazVz2frett/VbgZJezpd2a54nabHNX8cWdbe/UPDxYcftIGubMjwZY
CYd8j1Nezpb5djbPOwITvJGKBRMv82I/8zFCwZkN986/U3cmyZEjaZa+SknvEQLFjEUv2uaZZpzJ
DYRO0jEp5kEB3KlP0RfrD4zMqsgUqRbJTUn1xiToHqS7mwFQ1f+99z0+onS24MvZjC9w5ZuzPT/D
p9/Nhn0N536Mgx8nMyM7PP3pbO6Pcfl3s90fqfQVE52/HtFeplU/xwIaBbqO6ta7rjNQ6AwSclLp
d9LTNg0HyWwkih0psKR84NUOKeFTkUHQasII7hxLaOeAQk5SwRJetmcipgHtoCzddEW5ULKqcEng
TxrmuEPyE3yYIxDaHIYoSEWkczwidNG1ZJBsfb+0QGIxLtTnOEXCYSD9SVggs2/9OXRhzvGLcQ5i
6HMkoyObYc0hjckmrkELYrWSc4JjjnKEMaGO2trivnI3FKM4FwDqjGJcbR/UKYxIfdknbrWhZPF9
bNTWxV4GhkR4zBcYD7IZwj9oJMuNnrRbZi+whDXrMjriuRytt6BiTNQ7qI2aL1+wmZ5RitGcFYBy
4N3LuEs+giyuGXWRqJR34N3XSTkMe9eLxKpJwTP4rv9CqQTUG4B0Vf1ZGsa3KcWZc99bW4PDAaZ3
uhMxCAmnjU9K2feQrQDfuqTWZAnam8bNfVlFrwyG7aeC4B7YDLyv/MsG6DTXNhjurPEad1l4sUFA
7q3cP9G6zkOm0r86AJ6c58ZlA5fmohN2K1rs4xNP5xUZloA+TvMcOKhNbVsDclt1ZRfvOK2+ekZA
j44LiawKghE8REfy07IPFp3Ym7ZqB6gqHBu6Y9EiR4ehLOaKvP5cqqtlYisJmWjTLgFYC3D8egrH
bqckU844b4tTCoF7oTSchgKqHyk5KbYR0y34lURqhF5eemE1gBUN/zAZJZNlWXBoKGgo1SjV0YJo
wzL2BjelWg2G25ykyB4niz0XkNF+IxntMk6VdyMj6D3A1ZAyVYoXyky9RO516gIBoxPSUkcyEcKZ
Va5T2kcWUFmfUd7k84jTpaEoTXCevhu8Mtt6zFx3Q52dLDBvS+YOmLu6IN3iy8CV0DX+hRExB2a3
PWvDXUQ38AqlH8MoSTKbQOXot8ZuTGt3WYdJs+2bWN40o7rzeiM/VUjWEVMVTB+yuw/hgwZm9oaO
70NpixFXLf8aVy0pvjqRj5JU4C4osS6XuQxubRlxLs1H1tVOeXhiic7D9d0wMDIAyNOvpE8RiQAO
5T5c5aZBAWGk6m3nZhit7206pb0Kel2RrSx8gRO4YFCkcAJpRgkc6k40u4UsWiJYD6m1A9W60PE1
Vt1+GqtXTlNs8qETJjpTTS1sVz41AxJmDAIogWqD+VSj+UfD/Gzr8c3nz7SluyMv+cWgDvxSJJlC
g6xfdAODxMmF2BmWt4RkaYxfd8zGjsJCACWlg2Ggrur32GyzFUBe9iKfk4RMR45oyb3f7GrZor14
BSeK3hhu0djamEyXrt8OG+FOh65zkl2kDR7veKjWgyu+XR0CreJIk1EivnVEcypKdgyh9zBTH/ZM
ybAaWNQ4p3wv+Iyy2aSTW9APEZtb00I1HGt/3LSpb2wKx7SIlfgJPhso82B7vJVuUlqlhZj4Q60x
l2E7VecJIjwesvxkB3F1GoJkgQvN4UE+uThCKNGBL4MZd1bLuoJCCxD0aRls8CkWF1bTDTkCbj5r
PChXjEtaj9ODhVydFcYLlwAWHat+CUztrMuINdBC4okZSWQtbnAc0xx2ktlnBCjfkTLdearIGc4E
w5sYvGOl3K8kSaK9m8fR/WR5V20UN6zfVAn8NhhWxDaxVsoUdLqtypPO0Y2eUYdRKap6IJudTRxX
ZlW6VOxqjIR0b1xWWIDat24ctg1h5hXRYzpPizrYArCBt+Jr6RowZQ25x7hK4LaZ0PdG4/JvqyXk
BQ5sSEiEhbG4hRyyd2C098QBT7WQQESZ/VNnZzzmiXjyHasjB6kdm9G+xkMysQcQLWe2+NQlJody
iWFC3UynPaPcKToi3KuqsuOg+PfozlMDu3wRIE5kFzucwIipEe2IfcQqyMgFtaPzUGm3tK2/XbN7
6fBOsX+KHoNXGQm5KkNsmBGIfMaE1a82Nd+6jJARvSTuYopgYmfDCN9ItJ9OWbyWlXHs+uVQUhvW
8//ywN2kfrQsvQysD4jVwR9/dQyvfUMwTxQIkJKt7WoA1rQoQvupbto3LEP4TS0ivaEB5oxFmRKv
jA4n5gsQqNewXgjDWL5YlNa0rCF7b5Woj5rEB9wnXct+gRquCFcyw5KN1ch3z16VHsh7yW5ngTZ+
zZ3uG9ZAv5hkvtG8mSZE9aKsIAuX4y9aVF70ONc2QRgeZJG/JwllixSkPAWYQtGaSEykrwoZf9ET
cUfHoFnL7rMMcREMmqpbpKfFlFDjFWscQlDhlq3ncoCI6SQfcQdgQFkF7fCpjKLdRoNLLfI1g3Sx
GGMeHTmqNBMPIqUcdfBZIMHkzwwWywOIiU3pjwdPhJ8Jz8BFqU1XvP4XsxZHDeJ9N1r3MTl3+Dbz
IWU9AKuD9ghJOG7Rtz+V9VVw1awzd3hlPHmrfbFPPbo4wUy84bW15nG5WzkfaVSsw2+YIRmXKDWx
gqkvbpecgLz1pkD8Ls1+WDVWXO4qhUXGBy/66NfxJaM72fZCTOA4JmiOW7G2b9bJpdOimNo3UWOf
GX8pI4H1bWJeK9NZr513gaVOq5A5IlAb2k4Rw13oLpUjqul7PMD60cUeyHhwcmbL+VrN+04A4AIQ
SUeiO+Ux7PJfuZ/T/4kHcgqSB7TPF9t1f0tLA85ss7PDr7fGHb5WQoZL+PzWkyY6st09bZS2zrk0
ZKCJucunUJNDZrMmXtUv2eTy7Xm9nXR5cw2QUsxfwFtQhAkR6nMqlPbIj2m2ZaRHy74IbipqhyeK
G5Y5vIlFIdr4BbZpuXEdRoXwR/HNDkzb055Igaypi0euZ9WFKbcOU3mAm4g2vmyZ1jHqygPEJMId
3BXBpkg6PtweNoToPvQM2Dtx4VVZUVMwdaGzVEOYL+IacEcBk6NtaNqiNiOoyldZUmsxeZCuKRkq
zPsyw5RpDUCgvBIwLty0rHzuoHx6QfoIHBEHW7GpTbbCLo+gppGfWWw/zxY5TzTghtnbADqLC+/X
4Nnfdl1uKoEzczQwqiXc/Kl9mlL70xcoCcKoITJUT613RCv/rql3ZOn33n3maAQf1dIDkEutGkqW
LM96Fe3Aoy0i0lxIfz6kh+7CQ4iQIIq2rctj4PXPkw5jYLCopST1s6jbMsb1rN+sSNsPMKtMQIIL
oBFbu4/TJVmLLdgnVmyMgkbaL5I6fFGj+sD++1XJnhs2K65Dm0BcifNF2SUZppj2KWCoyrUML8G4
0gtUYokmR1l+/vz0oeW5VU7v2CUZK08S457h4NuyrtypS9HbHquihno48V2WPi2xsryDjnrUveCX
z/5Sme4NQOZvuoF+I6/hoHL8RaUDQu41HrmpeWOTu2s8ZLxCA1vjqBTduDsA3rgvmDwuqZqjGRFb
5TIAZvnzhzmaR5ej6A4llTFNtJaAQMaevT318p+T8zL/IIfVYQFb8Gn4jWldX+givthQVbrsFT1v
WGMzOQsTjJve434fDwTJOTPpd0NZhoSXxn1SMohWLvPwlntGS9SqZaCSavjr6+woaothqCOxBo30
NXXmayQyrMw81yoSHGi4wVfrW9cYJWCRcm8UXUoyrsbZ10CSDX0ox91kHPAzbUub442WPiA4UjtF
VJ30wTlS0buK8jNFo0AqDVNf5ozaF64+HYIRmdprh1++Td1jPbc00jRUQZLxaxz9ZUi10PCd6RMS
DHQIvbupbCQQ2sq3JNT1TT+QXokjjSSaBWXIiuy1QmNeFh7EUDOSaw6bbAsTEESdgVFVmdaatMy6
bVJzM6TNJe+Nc+X6FsaiEB2A1o0yoAk0djwucLNpNlXoPNhj+z3KDmNKuRlpl24b8GOdDth81fs8
OTPTS5kbx+fUlP1ulPaL1aev+AfzJfAPjQc/Bm7akSEUc2kptfFVPsBCIZpkceUGXseHWurmnsgr
l6Vd35dmAudjaM1NOQUPtFh89hSQ9U4+vHSt+4QSeLUC27z0DYJdVozVeqqBURkdxkUjQjxovcm9
Sjx/EQ89q+2O8E/zRdRAR6xxoj5YNu8717jSNf8h0Ott76fGibEjCAIIXXsw0sXaDJ39RAx207FT
XDDNsZCxINJo6Y7M5rsIEop8w5BTSIJ1HCZVu2y79OrrDVB0SDPINYA26ToBSa1Fm0hDTq89hb+H
AQ9wjyW9BfgIDLu6x5fygrT2qI/KeYYpfafTu/zsDuVSWkSo6NgOH/yg3Gmmao75pFiFqiNbuGto
tms90DmdC57Jmk8Gja7tr6m/WfYE9keiW9SV9d1GGf4eC+OdSqtLkIivvKsSwjnq2yVVA/c1NBds
X2mjCQWf69g90rqKYfSU+ImOUyDp2Ffq6dl9iM50Aa6DYghRPxwi3Yni5ojAnRh+fa3cmX6ewNUM
QyjlVj0BfhyYMWYxdDhrcA5pnstNEGmfPfY7SD/ml16J+KkVQb8p6/QsjTBZ9rN9LkL/uZGz//ki
tKkMTDVOybM1cEx/aVihr7V7sn27ZgJKfWYB8/vswNe4V0wS7cT8xSIubnYy7O2paddj4Dkr5Ql/
pfX0dHc8iZusLo+WxuSkwwqyo2gZmvWUf7gVrU1JFIqzgiruJ/ahUapb+Fo27gw92tcZTlYKkiyz
xZALmw5S2qE22BJQ0NNtPIdOKka2eJRn407RIIo3ApMglYUL32w1kq62dnNGJ6ZINc3//LUWmTsM
KEjSaiZIrg2uhxEYITUt9W5C4fPpysbaDk59Gzw6w2rqtO4zi62IMuy7MTWDXclBEOcURZsq3xFd
cu7qgfBc3NLCWTKXuqvbfIR6nnGdxLQt4h5PiZfdhoCFKnfqt5+vfl6YVoWHWueWQHiBDJch2ceD
4dww6SXbISsYzc5f/vwaRspypYFaBb3hQEdqq3uQkdU9yRsCe3D3/LB9zODonyLIfIeO/iigUW+V
y98wKWrwX1l2N/VE7XIqjhaiwdA5tT503bH88hW+V1pNCnr0wLcxE3Ya8c0ZUh567Oc3OIIhtxca
uWILqbe6uCV2fpMq4RRW4i/Jvx0v13ZQ8YlUOQkzjiEudlnQ7MO0iTfDGcRus3MiKD9l3pI/4lFK
XpyGMHYPS1M67bxRYqghXH8HYYqe1Rqbb8z70EFN85ty2daRvUvGTB1o3SQmvKchKd2YdgFQEWv1
2GCoGwo2D2QLz9Rpv2d6mHGiyJK97uQ9znObEN0U7rgPDm7Lbrx3nnkbWEL0GSpkRdPKg5T2Aj2O
eBFlZNQwvxJaIX6cczL4+ZKrHVjPJL7rHBG7GGV5B9GQvFlhrgHOwL7UAmsrqQbbpZmlJ5sO0/IG
nBmUfvTwrasxgx4yo/JWrAr2BTfYvq/FuM1aiIyZ7VjsblSGrx0ky+AnmDwcBxG0jVyuVJ8ZSEzS
EQr7b6cw6SL13BzMkbea3Iid7C977GgIsO0n2bAXdlN9BWapvxq16P58SeKuwt4v79JktpzUzI/g
ms52ozx/rTzOBW1oV2stt0OueZ7h5YDXtZ6v69jzVgW9QueZFN8CUdmMplJbNQ8a+86zD54BtLKL
ZLQtQ3NPH9vIelUqVk1cE3hwOEvF4wsQhzt0hfHcR1F9ruosXbq9d/M7i+Vh8L3LWPlvJSn6MDXV
x1RxrukSp31jwKZYX+LuZaQGjcm5O7BMcQ7PRLhL0EaWUnoPFrYGV+I7+qlTc1zbWlU657X/WnHy
H1gq/z3gKa7//1Qd/1fYfTSfHzL+ztvv5q/a4883/js/RfxB4MP2HOLtni3sf1QePdD01NwiIBnW
nIv/m/I4Q1LosTN9S7cM32HN/g9+ivjD+cGmQE9hs+sa7r+iPBqm+8/he/5OP4AXXG4crgxILX8N
32d5QGrV7zAKCzc6GKkuVia5x6XnjN5d37E5KgnbgR4vGnw+tJ6gqmw59FRr30JL9yBQj026rwsd
847s85thk+4oik0UxdmGLOJwqLwGiyVZnJTOv6VgxwjoonrsOR5eOCVq3HH3LNItG7Ik4SQ0yW1Q
ufFtzIQzl0Lu/Sl0H22RXIpw8NeiKbHxecxfmyiCfMD2uw5iapVxId9oX36MnCyhx5w2VKe8lIO2
8qfSeFQtYBC/lVsqVecgx0I2Hetqz8RkBI6ywHMrjo2fgj4gYLsoKWRfUSLvPRj5h6DwAr8r2bWh
sMYLKuIMBqbWIc3qt0Ev3zCkL4csjahSNalcw+LHUSWtQES5Wn6JigwGGKT9nQFZ7ZyVeEKEmI52
RgcLWG6DhcS4d+NuPEJiLimlGStGQQiJYWm+2mJJ8REFo+AbD2NFSCdQTnccAqTBSHF4kVkgj1xm
kMHUuI+igB5zUmpnRxBj6BnenwA9AckGX08B3VDuBpvylqCR15Yk2ZkH15MF+nata+id2q/a0k3E
s75ZpBWTJiTwmDZYrdnIfrAPIGq+bJtu2YA84XbqIe60Ms43tb1pRBLdnE5/AxXmXtlJPJEugU+X
1ucxkPLKKIO/otOfuzxSkMwqotsVM3/44s0pYoCi+2nF1JjY4kLVdcpQBft3F9nWIWI333P8PjpT
FK94gNcPBMSfwAwe9Fg3noegOTA3YazSujYoePgeFAQAvw7xxpIqN3dmRYqmcYC5yV1aTTrjhjn7
OlIPazWtdYwm/GtekgRMYjhrcZDqdl7BRV91TbQ3yx5rtqEeQ89X96h5e5qzzEeXh/HJZgsztxrk
R2ZpArep9kRounw2/C7d4ActcMxsRJiG55+XSDfDM/PBmnRKkzBDm+Ob/UBOVxhPcYooVAoqXFT0
pUJEChSlax8E2wGo131RTE+5Their3XFhm6+8UxVyTEzYrKVZZ3cp5y4t32UmjRJR9WhLk4/dJ5E
I83vT608a8nzCNuNVCxZ3zGBw2ri7/ZIvM4iOx6AJb2XwwnRpWSSBhdbzgBjQ+K3xxKAXFHEryGh
oG3SFBGpBY8/zgyea2kUFxMH9bJCo18hiqsTyZj/2jXm/1cDDJtu7CD/OcQL6TbO/oHh9ed3/PsS
ZILcMucVxsWxbAt+2N9qUIRu/QHDiYXE4rYyfY+n/9/NLz7fxAIDBcJDB7FmHNPfzS/eHyxJ/swK
MrEGmp75ryxBs7Plr9QhvC6+w1TP0OdFELH8HxegoO97hhuO2MeNfcSesswatW76bFcXxvkvb8v1
zx/6V7wWK+Q//2GOMGcXkGMDDXCEmFfDv6BmqlKNBBN1haLLs9qRM5qoN3E1TocR/f84Tt7B7Trt
OCAHZl3yVVvta+pp7nbw+2cOvp8E/V+7UOtWRQnAMGw2hVFbK7NEd+nSg44uFehDQR2ta8J5zg8Y
eqvllJrDmm6g6yBifQNRfFv31VNu4H8VefbhO+VDZINu0cVLmGQMcEuGjobwqCZq9Tn6Q1wnoTNo
DNXCGO1PFY/Y89JwZUf+SEZoO3j9G1IwnMP41UCFXnYCt0gdutfQMq0V4+ip7F5NgwmdN5k5Gv1w
LfxVmSY3PyWkWcIcffSbfWKLFw2f7TayzUNdagjW0RMYoHt6+dZ0lF6n3GE5ow8igJPQG/de07zh
VbgIbXhQgVxBqDoJNyXzHTJJzlXYLMYk8FbGKNbgYuSubeM9UzIY1BlaeZYYK9FlL1Ger2lZYsMv
O5ucV3cac4sTDCf12QtxihmW0tltMjDr5WJyFM0N41TiqqZssBpB61eevrXBS0O2TgqedjnVu3Kk
24AarU0z3BSsAA7lm6HUkGi9lLlfmPVrSiQT6sscdYoG5geIW9AI1NAv9OJ3NWlAxeMwP8h4OLST
e07DvR641S8jxF2NU+sU5k60DYcbRdTkSQUfC5r2cPTRcbY6rFWV6c0TSR8CTHG7sxXdvfRLiUdX
D7HRAxM1wsw4mryTx7zRo9VUELrODOMXa+KxAMq8BcsjHisznLYWah6jaqrIGxpLer0/wvso127n
7gChWcssLCbwnnFwz0x02gwR1CZNtQcz0o2nhr/IvggYnPpwc5PGqx5GTO8PtGwwPx8TqmkxCcBS
sm5uoKxbRgo0N6hMzcbx6g4RF4hQ313WDRQzBoRY62ppTfXdnLIHqYeHudEBshkZ3DD3EZxxTewz
+2VivF+Ibt7W5dMyxLu27kut2QU12HpDKTjsH5rQ2R25xc3IYb9mY/+E1fQW0v06g0w8GwSWgwmC
yQ7C4pDeMaxAPbPBLRAMxCNnlB9E2U2c1+5rZJ8NW7tmisYjlKllUloXNHcKSbihrEG99DN5ZYIg
VnHp5659y6vZW+vyRPBDEhVOwLnPeQw8Ts10s74baL6tTpNla1m7zpC//HpuS6BTZzxZXUzkjA7x
or7i5R4QcLtl64SPZoUeocLeh3vSP3e0DpECpyLbZCQ/wSi3vKcqae4ZRboaPN3BvfQocT3d9GPf
gSl0i3pVmoKZKbZ7DG3esjSr3zJJHvI4P6Vu/s2znMHv8OSmu0S+tL5iiBtOvwCP6gtyq/SdY9Bw
9B29SXcjcbZFRjTBKrqvuJU7KDE7H9WFfk/ctXP2xJRI8AdKisjm6NmX4SUAC4iNKcb+NLC+WZl7
E314aEQNrg02IJvnhjpGBXGE9hHUp2qdh2rXxR+DM33j8L2ve0p5zTshWkj5kMcXrvFBHQ8G+Nci
K24NVqMV0Z2DnvJA0ZmCN1lOYjCiXgNDBwwIZ1j6YLGadWA3cJED/6Bl7afh4mWooA1AYuruGtv4
MCtO2/iEoOTFnNwBXy+k132jIRkLkhuMuVCQzSqwF0niMmSXxK3qyIWJLeOlnlFSwp3cAo5fxy4D
b8foPjXEyLumdQBdfzla2+/Z4NlmPt6Z9rAjVe6u0So0ElSju5xz/eEtV/LU+8xac23PEfxNesMX
KJu9QbGLSRtuI2MeAfJgk4Vqyu4o4tfMT05mWazrrP+dlu3aY7Ajde2OGqttLgIqO+ZPMVmzXTz0
1oNZx78kgiNXbWqsKXHYCX9PUOV9zLNXnorow2J6aGqMAZpxnAr/HHsOnFh34fvariNukoX0QzsD
xAPbZMtIA0WwcDJ/W4T90cnClZox27b8cLGmhL5if0puqe1AsnTA9URHN7j9i3MAggSqE5a4W2yq
rV0XHxB+jn5qnlNt2tC7upITyVazWHttcm3MejfgyK7C4ZzW7aGRwbm5jASLwqJf6WLuqiADaYmN
RpSzcuIHPaLswmA6Gg7Vt24DyCjk2fGIPFg26OvMG5CfymFv1r+JMX4o5W4VBwsx3oXzMwH7WNL6
W69bILVeXCy1vS12Hm9+NVmf4Cs5ujXOSzPo4NX4Db8HsnPWjXDXldEOy9VqGML3kiWjban2nrJV
m/zWJLD8KXvvrfTd6PHhx+WT5n/RHwmqAlfp0my98N6+9tCj7wdJ7sicBogqWTAcoozh4tC4zrHw
rJfOrvx7wpUGHdSt2GL6ag+Wi21oHHJWxpSIh8ZC+1B4akO1ugapoa73oQ20rgs4LY+iutdZVo66
FlNxlCV3RC15jFcfnV//NrIGPYrDrWkJKiPoOdB4kIVsURaWVh5HgMqoIuG9ptXmaXC4x+TW0zo6
pRL/0NtGyjI3cimI0HjJQxuNJE33aWy5R8VQ+SpyUgdTqL/X9Oo82lm/i8vmdSh74xHjxSXl3QA1
UD6EQ7ALHFkulflRDT6mMeH8yd78L3PD/zccOBlzqeBfdrQzD/hvnN8ZOPw//8fDR/5vWDqbf7sW
bdH8n//916HT3775PwzvJqxUGLu6x4s39xv++57f+MPwbdey8ZA5f7Yi/n3sZP1hY4OH9G/ZLoaw
GbH6tz2/If4QLgZ5z2YwhTzkev/Knh83/kxr/eu2n42479q6AW+JgKX9z9DHUBcGlkJqRIQaq2Wu
RcN5cPv7JBzLBzOrqod4dppWSroHzYJJRdBcrn96Dl1TzGN/4iS4tItFb2UgpUvb2XuO/2vAc3NS
to0HJSavIYNWP4ZtvfUNCOoVDYvlwgsKDMfzC4vRsAdJ6S1ybks89kZzl0xhcxe5ucQo3F9gd5EM
nl80LUz//K+fL00d+2bcE9oXEBGOftm99b0u732FbzYZhXkyOqAPdm4BWtMW1ZgPq3KMHNoIoFf5
xtUIaAmpG9eGxhWWyyQGADnm6WMXF4hiaFtAGTCBvjl68ZaM3SGtxIDHILjAvaeTjtaG1CiuwbyM
9acoqb80zbGx3VGjHrX2no4nuUBWoM7GCU/BhJPBDQKcC75cOj1OE3SOtevUeBsUzHfToUcyYapd
M1VOpzUMpN8OHEQiAzyqt1ZFnE4zP6Yahg6G6GCivwIK71xWLx+GlnBvobB16fioGUUMi+lbKf2T
nSJuhOllFOK9KuOvPAfVT8XvLQx9jEsqwoesr9C3FpTDFiuZuoTEmX03H5gbMdgRLWisciVNca1M
eHHaiVPpzst+E7XhB7ehv3GJQUeme4Dq9eLa9dpPagvLF6n5pF2hgp7wNpBoCNl403zCxpJYqHTe
chUhvqX3PtbuJS14x5RTESBWBcPJuAvCrANK4nyUFkUEosG+1NMski6LBL2QmebvyEkPUTxqmyqj
Ji7xn6XV4OpPGKM0FAQwc5wn8oAGOECYybuJsQ73310TwpceQeGlQGt7kz5k/qHDyty5sQ2oKQ6P
k0t8nA1fUBcXn5KVjS3i554dmJMUnDL1HesKpZw6zPYJLXsoUev9YwcmdMnegnGNh28Hemialr8I
HpPe7Ml6crO0CwKa9yqK79Kxe8dYvIgNpjha8Ob3lr9UNUXNebdAoBELPaAFOJbuNh9JeuO+PlMV
HBwrvafe2Fna4/A7HCW5f4exHH6bc6wIqyROvclpiDRDtvutX8+uFDDIQX31KUyDXUrzgrRBhqEg
MqztmTg3jzA5FimJXLYgNp2STsRmrgxxcuGsWpg++QpWNOUVz2VGNNiWit7JaPoaY3xstOrR8jHV
+8xNOAo/JlnLfqznijG5OckBr50s8I+eH1x0iE+CkqzYM6jdnFkikurUOvAY0zacI+1s3Hp9fueW
IQ07yQtZVGuVGWmwI2bGp+EP+7oSSMiFwEtsn7TGeEU5pMNxEE+5SA9BMFBK1fTfro+Fa4KrktVX
qEmnzGq/Sg88dYo3HugMQjdh4Xa26P4GlGSfKLXrrr303yGojXz+1EdCJDRPqJNfuJb7TSDpseur
eML82HxL8GWXBNm/7NzsLTGo1araCO7+xD1lKAZ4jl5Pr3CPgL2NOf/QqBlWceEWz+lMTMzCOj7/
fBn51aN/qVO9exozmW2E3cjjELrUWNYcvf2ccoKs9l6oJqtXSQzksvUrtm1Nk78qqp1rpSTe8Lxc
xn2egQEY/PuBffoqadhEjU1LZsaYbh7PnSUmBjg5GdGhfrC+KMMJjxjoy5UXxtmdGbNxH0V//ekU
65OW8ryfl4gb8+e/mj4nQZ3Pfy0zf5oIVENsZsPVzKlkD37y6ufXfl4Mh2sbTdDa1SbYOQ/bxcpj
7HPSIWE1/LiTjNr2hEGZ5H0030iufcTwTVFSjzJeUdBDoyCW1rxtBGkXqjIGUAIknVvvEd+0XMVV
IXcG0PxHFQlgCWzhGF7wu54XPGl0bQI+1JudCLXxUbPj16oZ5Yo+aOcQ1cpZ5w64a4pvsbgB3d9U
2ORdeDG/R7fZDIHZvNot5pQWdvUljAdn5zU15Ouxqs+wzTnTdPRz9JJTqzLH8NUv9M/eMJ07JxzD
TWy0yUFzaQl04lLHtCu8TWfhh2GcnShYer6+s9DSjwXlMDcAweYOV/EywdoQQE7wF2M71NdsotGt
Vd6J2hGe3yileO7C+2H+HJ3uPpNJdz8CWN/ltjNzrrru/uc32gRPdwqSaS/RlXYNvUKYKzOdw7y9
7MDE30XhkAIFd2EBRUwm4jSAIJP6j7qeZpckIL3RBTyyq3M+OHJf2eYu1xP3vpjIzPeR//iDNeS5
lyRV9CALCozGUTuIEcnIT1Ljzgs6406zuNiKRFw5jw93aorTlfB85xV06NX39kNcyzNHens1AJTY
NiMUe1DklCLxCarWfjVGj9ZdHXASW/sGEnHMHqRJwQJVabyOol4n7gMh0w5T2EuQroAYASV+UYLK
5CThkTXtlRUE15zYzNWLYmj0tYd/vCwudlmobWl4Gf3EHGK7DEdgxHTnVmHZAhlbYyvtq+EAZX9n
YNBfjlEkjp1/n+royXlEAGSp9wMPKL/eaFZtHUJ8Ogz0gtg6ZPOLGVbaiiPzxmk04wByw5xrksHr
hFzrJqUAx58Xoy3rY+/ezMy1trYN9eLHWk56hMqrngs2sVy15CZF9sO6cwlcS1x6kxuhpoIQj1lp
HEqZcj32VUOXI5Iyi4+FlwtPPxfl3AeUDLNRyj5gU50Ohs/oo5p4DxKyTZG0nVMGFCam+vrMDbad
YHHijDcGe6FYgO4wPm14h+uT6DWKBowQmI8RsNJnHCTdFiJl0W/YN6rnmkL3eprwpswvEugUePp0
wJWjYxkqintVdmo7FvQ141hkVth29EfX8OZ1dnU7Q/o7vfRSnMkwmcPJOgalC36m0d1LQPwZxUs8
03WVOBYenDzrl1BPcDUker4pDd5xw2VY+h8v/+mvMQp+t2QRrNlg4wsw68bepnJ4Y5HiTf6/7J1J
ciPJlmW3khuwL2Zq/RR9D5Ag6aRPTNh4WN+rtTuqddTG6ijjVzQpmVn1JyU1yEGYAO5BdzgAU336
3r3nlq7PDVF/9a6h7TlGVjAVrfhVn8xdNBvRJ60golvIELw50nD2A5iGCNY2M7XibTCmtRzH5NNM
05BtqE5uSdRWR08r2zUj6HHZZlBghJCvBJGei8kZ7gbsynPe1ShnsrR+I+prjyXzS6ZxdbVTuYIF
Mi3hZ/p3HdLluigxmbJaQ5hu/XunLkEFm3AKHZM0axo8oRnNO0aIkoJoXIej1e7COS5fLZFcBmxA
RRIaj8Ks0y0zrWJP46e9zYYGEJNxbTDRdYNqsx1Hu1pLYKukCg3OK5T+VWV51nMfo+cwkcQuCgWW
a6WXP7dteXAdHzliJtKH2UiTi8jzENt7unWkSH+EYfNWNENzL2prOARmDIohooMl6uk97F6JQUgv
YUpTEkPjxjVy/zbWUfGUpAQ59hLJcxMP0XamuFwhx5Lv4P1XjVEFP4psdLc1FoytCaJp1WQD0Yal
Q9BQHGq3Du73ho/YOTad9A8FZUAc9ij/oP69VNM8My60i8P309Bh6ekyu7l8Py1rsW7irrxPbjLT
kYdKyWztxeGFXKnQX8FIEG1Wz841nLUrgj5YQZjLVgjqxidr486p8STHlR/rOlgYzT9/XyiVoOQa
bZqsQCjlrPWvFbFbn/RKk+Uw19Wthjx04E8C69Rhe7TcaN7KYihfk9Z8cmyjeujHnHKnIyOxKMt4
E5UiPWq5MVz0tkpWYaiH7541r8zCHr/CGk+FWeY9CXi4GbqC6A3f95tF6xUYcGO8WuThBqcQA9Y4
2CfkfwgQxpSGvnA5twQC5V9Va0CKK/yhOQPSsASmbRaHhmIST0371NQA3/VEqbrr/q7BBLnPpK+1
U6w46fWqFQl2EbslucHN7pib75FONmyISTI2+3I5W1MLDkZHzw/CPyXQ6zpMzXs8meQBQG3FLrA1
rMK5hRUWo7DJCSTAiKko/fatwSrrg6k+tpjXb7ThndtUp6cqwENtMF9dNtw52252rXuUZu1CplOA
VQI+pKXN1QYChoZynjlKa1rVLgaru6KKHNdRDQvYA5t9t8jDO6V18+4KGdzJvwY0NLvtFp7uahpi
8YMUJQGvBCcEBcymQKF+qEyvvZLKaHEErJz3mjJTjNinKzl85FCq64aOtYAFZmXCeAPbhGq6pTtp
tvWwaEpTnISVYjnrTO5D20GaMYTpPjJZeJhnoTljCr4rrVF79kISP4O++igkkRgV9JUrvDN5qkP+
JZEZVB+p9W4EAyHKSdftC1+sKz7pFYzB+NzZMLqskIBCLQUCmKd0QtMQRRR8XEBu2nQLGdS/aXC4
aYHBnmuCwIO4b3eIj93hKKBtYDYoj4NJbrIeQWWNMMVsaUq1+DKlhdDVyiGbERBGTJzCsmbWiX2p
3jilf7VEXl4C9nOmYLm/CjGtUVAQdnn4/aFnZD/1rDDZHZQEEhTyviCWxTDYpKaI/NthJHekjYsJ
c88Q8pnhAYPKab14UDm2nh0dyj76zanbag8B6QzNQn3lKfDhyBLZTfZk03cq3SWihPDaB+hAeRyN
a78lIDUYDO1cRJG2SgmXXnM8jJ4JQr2mfMJXqb101VxeC7Mvbm1poCe2now2abb14E+KWlGdzHDp
64U4dfUoTlnoitP308ApDlHqDMQHiY/BEekpN1i+A1+zv3IUfF7a2W98GRhF4GLW9PxFeF2/6RO9
PEDBLG44PfMlMr7wi69bD/3qs2tiQec2jpCBon6Q0rXWWJ/FsYJNDSzZIDKGEuisaxUB0En/FGEB
QkmRXQShI9jekAWZKelwWts95y9d4frkzMfZlTmiyfDl0lojmI9heAw5TdDz9etdZ2fkTxaQYJqO
qefovKW+94Lcxd/mbR0g9MXshnQko3b65TiHxozyrzbwb6Kyi13MoO/A5Edj9Fv3+ImBkJfqYnNm
WlhFnW4qGYRQ6Js9WTMEBtv9nO+yYGYq5jcP7qoc9K868Gmu2qW58m0F4TZJYklK03+ly/7KwUP7
pahz2BhgoXXNvLNa1g4QMNk6qrA2ZlBpwE9h8JxnSy4KJ/HekSZ/wIiP77PmrqIYniEt4RGBZa+9
hGV+qcC2fIoIJnTuAMHHKW8BlXO7bSxJ/1YhY9jHQhYDo1NpRF2cHr8ftWZ7o9BjVhs6zS2xGMx6
Hm5FLfBIScj7dwaOxCflcb/xR7N7HI2WO1BZQdO5juEs+jSrTaPYWJTIx9Z50AsglloGF4jbfdrZ
N8edALKM1sEnxYWu+xxtoRZxW3I6uYB2y5aRcHyGhv2X4Q7+kxYn3UPdjCsdxADJJZey6UA0fT/U
VV8jrWAUp6P2OtSa/fB9MXs5LEuyG7dlPLQHWmJwymNaCRgmhgcg4QFzJWC5rk85Z7rI1OOBNI16
sq2droFvCkIy7AtgB0ccTUuBR+vc2g1HyoTIKAcjJmHrZLZKZx7WGTqKRZbFH2mdVljqHfuVlAHs
iD3oB/i9QK2H0j3UNn3S5fdDBvtyaTrPel9Nx++LTXbxbsisJ+xU3YsWQ2Uti+gWRvTzdY3wTgD0
/tZ3YdQnM9kOfXWKu5BMWSMC0N3he1FDjj4Xbzimh2f81kcvBiaIdwmtGyVbUwUHxgw9ilT9JdWy
7RSIpxmJ37pnRhChB2cndEcsJXa5jVuB6ndi2SGUVbhWuE4noDsaXRCrrugqZtEyo4OIEpYPn0oJ
6ZoTsSZ17iJyjTPjg2mBEVrbjIAemwSCkhv1Pzlvvot5mpim84UswY14KU2EoloNWfUkEBQ4BVoG
g1xTAqeJWxCywAnaIJviY4KgsxmVwdko+wcvldHGgNk56uSJWP3IL1v1PqrLaklQL+cWanxcpbA5
wVDCcagQ7UlhMCEkDxPA71NKdi+S5qe+ATws5D2Og7XfGMUS51u3xJQ+bA3Mz3xNymXeJAdXxCli
Zf6BoSwXYVyby7SOwebNNLKmH3Wv5sVzfNV4U1f2EENt5NuxQpgVuZ+mUBYQgdEvDvWrbZTvVTA1
P7I5jPaJ702rtg7bH1GstyssfPX++3dxdL12uiVXFh0znAmac5cRhYZvwj1ubGymvtfgMHRJexGY
hrdphXIk67v46lfRgzVS7BbqWa/Fx7qaW8b2loHLY97HYeM9RRw5N1Y4eivAteGTbXn60qFoRtnR
riMZFqc+R83Z0Q/ahHkBkH8g4gS/CtBCmzdDepNGUyZ/n4NAXjStmABytussd/p7gqulGoW4+Xzw
d3poBcI0K9xYqavv/lvk9R34+H+IavQNEybQfyHyiruv969/+/r1b+f/+T/G+PNvtKPff/jP2Y9v
+2rsI3RhcDZCBPXP2Y/v/8NkKKST7aYDLoLD8Fe9F79DH0ToHjow8y+SY8OHnuQIWiQEdP3+U/9K
ZKOuMhn/NvoRFoMf/iYWOaVI+3eZjXGvROiD5QPMK6GPS4JRk9Btccgt+641UVQJonSGcSvj7TTB
Neycyd7lhZXtktSIGdXrwa7o8wjGZ7hqwb0dkRAXqykFwt4UwUGrGb2n3s0xEudc1YBesuDQQcFf
tuKHiak66n7N/L9W/JzNjwlpL1TbiwgpaKtmEnCNKl91JF9JHFxo3c2L2Xe3bX2sYgwVJnTL4RVk
7GLcOfMt1b7MFAcDkassYFVFuPci91H+Zvo64bCRg4H0sFuCvtiYZrb3sM+bxLR1CV2U2VrKUPBf
yfQqnC4capZ6lVvEt3p71eXYzbnYBcTAuWWbvE0xeLWIPCI6LUR2jW68cycc73FaEyUjTAZmXu8+
QgFgDtPSvJPNSLuh741Trme/mSeY926Un8Y0Gn+Av1klmT7vHY/KvIVPaTj2VxIwNuMAzLEIBiVn
EcCxNjTSxKi0fW0199ZQ+ch1xxvW0wrBNAaxwnv3srHfYBJctRqhKCntJ8IzhKXpuxJX4Aqytr+E
w/UBR71bS9ZNwrXsdgmXjg5Srl+GGNWto+PPgCGx1nQNY3UvOU2xA66LZv5hDHjBddkdzGT+LOeO
8O3G28VmYSJnIt4jxyIGWC6s82fHTk0mUy7s/AgXtm7HHMAQOrReymDMCJaQkciGJtJin2DGu3Ic
/Cg9clpm6yYzOPHhNAKksm4DkRSpmd5pdXPCMstzQUcSRCNndFFSRJIMiCWFYAwRVwuIoqS6TOEj
SdFwEMIKnEXZzbumhgfR4dJZz2aWblIMYSBRdGMjnASlgwqnGkfHX8ukqvDipsieyvRnFr8kVqLe
W+DxPgNZIAJ+us6hZiF2K+pVJwf9kNlVvnRqon8GiV69B65OP7p0Lop1moSlePTNrv1/nKb7/+Ho
HZC449ioQf/zBfg/WHb/+Kk/V17m5shiMXUYjus7fw3L1f9h8Svwkf7I0f3fU3cdlhxDa0pPwzBM
vqV/TN0h0CEJsCyVl+u6OoFp/8rU3bNVHunfV14Tp6HL0uv7mEoUBu+v8tdSK4MAyFi4t/V0adou
DVQ3/LJIRrSnfKU58qdv0uvDGqksWZxVYFBC4m+uTUSRP0BcCBIGvwrdwnhthtYzktOZV1+zKd0d
i47t6G8BBy5dI4oIiZQGOW5ha+JXpM07O8/RBvUmpnrHXedOeda09nVWVJn0ojDx2Wjv0IZG90an
wOpc0BZ1IfGd4iInZNpkmd5CpslXeP2bVVPNDHrGnPrV97Yt4NBNFuXGOm+0A/3naAmvfRnmntiG
fr6xO3A4Tq17i6kz6SnG5BL57hA8BCFkgDGvml1q9dnTNKN8cpFO3Gw4PK4C8gD7fNO8aud/o3oU
tKe2y8+WEuk0z6SuWBKwT1q32wkQKy5yKEMZLXxo5ydPAYFChQZyvWur92c8cgbNfdO/DASLLfo+
y7bKuHIddA8xTlSePKLcdz6Kvm0E4gJTrrmvI+MVf0L+ktTxSxviEu/zoFrnZoidBjTMjkOVWMbu
bVS4IwbXG00BkGZ2xX2Lucxm/rquR71XCRjlNoWcNAgQShptnNUIVSlQeCV4CP06w1agwEt0vxAN
xhowJloUCx0+U6pATbxycpkUvIm5c0CgIkCnRKGdIgV56hXuidWz21kMaJYoD3v6cE1/GVw4VNC3
G0+mR9t3iMrS/YcgtRNA6hOSziF6CEodjoZjyt0Qtyr4ONHWIu/Cqyznm0F/kvEmHQbL1OkNTwxj
ibt4SPtBP1mcbtezZpCRCwt97Vb8JbmP8Ish69kgkquK809e3wzksJ5WuItxIGn0pHSvyXZtnMir
Y5ZvGj6ppVaHiNVoGjltmTOGKrP1pFbnWa3TplqxE7V2Z2oV19V63quVnX+EBPvHag/JqCH+lR2g
Yyvw1J5gsjlMapegV+0tWrVzkBAp1iQZ7JocZp7GFLHKk+wekqzu0eAfgvGJ+wC3jmbdLOIDkuZD
G+vgahmU+1ZITkDXI1W1iNHZjx2AxjqBIa+z16ldj0wI2NSyeCZeELlpV56RbU0tMKKSqgudYL5q
bOMT1vlBqF21MY0fVZOVIG2NZO+6GOFdn/ZIVOu0/GmU6MTdXujsLPTOb5d2l2FkVvu4YEM3Jhv5
gA03Mp8LY1c3w8bEvbNp61tPOeCqugB/3PtM5bmBdbFsaJ4u2jEo9s5c3bUMHIVFgeGqSsNRNQc5
QzDPVB2iU5A0FCa2qlBiVasQDr8aVPVSqToG4scxcOLfGBYapyhugjUsSZoJqv6pVCWUqpooUtWR
o+okqSomeC5QflQVhSH37Ki6yqfAmii0ElVxEfy9b2fPPBX0k3Upxss45ciDo4WJBKF2e8THX247
UJI9mdcAbdsm8l/msVzQH8UyhmBffiSXkP/ZtwktYayZ509xu2eiAPNioqylEp1UTVrWK2xtDko9
4qKpWTUdlHUxhqtS1bONqmw1Ga5IFuBmIltkp6mUuUxVwuCT7d3ca7+Rb/fVukkG2paMGNEFkmAx
v6TGqRGiJ6G5bA0k8L1dsnKHYPD0UjtbXvSjsPLqPFe+u0XQAdQ+zUCNXGx82lcnAsfROMZpyo+E
iIxHRwG26jE7DfSGkRqn/a6BXo0QpZNr9LoQNMBHbLShf4vHLrvbYfLgtHX5jqX1AyPWqsQctxbW
WO9EzgTGAITu03I5UqysAruCfoCu6Zhkb+hHkxPG5+o0OHfoHeXZLIzi98toI8fx/CkEXWjepI4f
TtciB3FwTHDsHIFvaZ5jv4wJOAVFgs517yf5C3ucT6MEQxvNgPrYyurDTUxvK139YFqAPsKiIomb
ovCYDSBy3CAEqigBTeW1EJtQJO9dN33VduQdiRlz12Z1CLDknFNADcDAqnY9Gv0X2u01U31n08BS
Az6PnQVUD7P6MXqxnEm/hySExX4c7nG5vFhGwFdtBhyTUrPfYhwlyPotOG6dfiLT+sZdsKPUnXky
re2oq05+RDhkk51Uj/SkcE7I2zuGT3r9jE/CxDyjvBOwNnbG0Fw7S76zz3qvJTxE+tKVn/Ldl8Ma
rFy3mJocdTyvdGvr0fPsjvlRr0GGhK9FmzsHl2xgORou+ZR9Rr5xdu3GZi0nO1r34/yObmbbN8fU
tyD2JA0ip6jC5KL/Kqlktm5xmPRoOuTV9LMRorhGFlZ+qRoVEpuMFtcYFN2aYWqv0zPVXCQOVn5B
ab30Ys/e8XLDpdd55soWWcM43Sblm4mc0eSkqxG0s4zSVmAMxNi0SE3/QVp+eTBMK782huwPPZgC
8EPaETbcl+nbzo4wum4rDRdwBOmjMdqDY+h6za4qELR4pmyPTqBjpRBpthx8GT3GGvIBgUElK4q7
g1juXmIAJ/KN4BwLTXdAIurBJzgLtk5N2qbp50Rfxgj+C/slFqF2LZ1KXwgL4wgMSiQDMyI7nYT3
YEwOE/jeDdgMOq0CaHbxS0kvd0ZnOAdzNsApTdYjZy44pHbSXvK5XdEGbdd+jHWDYGrSrIcABDcR
I/CLsLqmXb4nskpsaoNJ1ZtggUWRnp9SlaedJbJ8LD3aOU3AizSL9ej8KnLPPPZk8Fq2qI4GTr46
dhDMMBpCrbkNteGNt4r0vcjbVhgGIXLq8c2YELVNuBnJHZ23wvXMTcKHorRC2imED9mXANfsLHIu
FVFEa7z3CWEbdJiB0yZ7gG/FQbR0HEuwAGeNjwh0E2z1tNX614heuO8F088oLllJdG0gVFHK1zCi
+Sjimfgc8p6ivqqP35cqiGqYggwagwyoZlJq8ivIOKYdFJfHcIKPIdWI9uH9LGQ+3WxITstEQDMw
IlO9aQzJZYoekKb4z3KKqh+8nC4tGahZ7fBI+xyVyiThbdHNXeLVxt855ZL+gUH5jO1WyN6guV1+
eLkO33/qHLgrg7ZPXLd5NfyLdKLoaqs8I7uaiCuaMl3lAYsLiNKUk7eLks5CRpImcjj0fYU/ySiQ
g0rik80sGl9DV/6ss1z8QrGy6F2YwZhgul0uCjq4oxftib6hQ+LH3XYOnOhnNL4HcDjv0eQ8jrHR
4SGJ4lOgNI+JQaWX+nl5lpnQl1aZLnU/yLbagJJMUywnKZkZYeBd9MbYHg1zA3satGFAkB5zblZt
QRzXPL+5ufsDN0q/sl0wOfasLL2TfCGdsHsawvg9mWb/NA2yAfdXEnCWFDhfZPUMwzh5AjcP/qsP
yatxc3PHSpO8wmlDw9uL58rPD12JWnM2ScExxh7Gn6ydpTuNqEOgDS6HVHZrvWZhQNe74b41d1YH
WVHObXgVYXGmef3JuT96bJ0v+gbpyhziCDgiwdspQKB1pTr3Oqg7usoFk+MU4n6NagY+Wm1v5m/L
MbaL3LQtMu+D40DDFsEPydWWgymurFnBg0qCQ55sfql5dCPbxQ/nkmHXx9ZGxhjci5A3rs80+zDX
hJNhXnI39jf62m/WLpShVezpcLpHR2y0ThH+KuM4tyBCUd0TVuFCRXPdapkHjfdgmA8xiNd1TC99
0UXRQLjRq202OU2uKeVzBZSIlhoyfZB364o2t85uCsFZEAou42cYSmfmRtqelgwTRd9Yh1P0m0K9
jHoC9Gmyn0oHVVk9WC9umwqWyg3GlfFMINqJ4SmA5P5nXJjpOQySx17DsVOBJtRaWV/tsPpgSkaf
YfAfslFvl0YLyxNpg71mqUB62Es8KmH0NhIeykQJZaQnbH0/QLRk2o8SCMalpWCXBtTLVOEvQziY
FCeLNmEMEdfjcOBLQPhNZ1MQhGlxYjK5KFkEzkNVmstAYTZnBdxMFHrTQOZGOiUDrkKBOVuF6BwV
rFMobCc+RXObKJSnFgD1TBTe00PavCkV8jNW8E8JBbSABmpDBc2wxW57OKHONzAUcmilEKKhgolK
hRUFQ3ZwFGiUf3mowKN9D4I0VTDS+htLKgCU/nd3/P+mO45pV7WR//PuzM/3z3f56/P9byCOf/7U
P7szhq7/g3ml79tKXoXj+I+2uLJBm/iPPZvODQh+/08btLD/QTuHcxm2aaSiuCL+aM5gidAxSli+
a5gUF67j/CvNGUgg/94Swd9uKwc0hmwaejRD/96dYWNH7RAn1r5oDbklZ+SH28pgZxXSI+K2P/qW
FAeRodCDT8vD74sHvOL3R//8bRagwp9+9E2LDKK62I01bJq++tm4Ly3b851WFHEf2gjSFWfCkeOJ
dsy9UOzr3D5AfbL2qEtSxAgV7MJKT/YVIKbsW9GUOea2bTknkY6C3zK2ziFDcFT+9QOhkEMz51em
jm815z6OE6dxlBDUiBHbZnXr7Xq3are2yQBuyMd6PdLAZx2ZkzcQBhg4ADBlXQ3glrDmrsu9J4v1
u0eVFjF6P3VmETy0WdIeU2H8/H6mxZ7/UFGbbZDF7u1i/LA83z5mUfpY9PG51Fqy5eTACgQe29LF
fErbKzHNTKSrAOl/yQke2TddN3sljZxecjlCiRrHR8/lzk+UEEjvSizDjawZEYbzXkvSn1Y5TNe8
RsdNk6negut/nhSbYQDSkClaA9HX6wF8AzzO4SUB6DAqskMH4kFTrIdUUR/0gBqYQjM6V44Mf7/Q
7A1i1BZBbaT0Nur6RebxS+igL5tkUh6zmW0MGd5ML7+0nuop2YdmNT4S7PlEjky0iRlacnKlHG90
oyNlkJO7Z8jggtge+7AhrONUs6EK/lwWvtDg+4UxjjAyQnSu5KYgBla8DKHIGZ5iaNDVs4nQhath
9N0B4oP5YkfBYWjc5753m3s95TGdrb46ouuFQgapgxlTs+6/6R3fII9ZMT0Qh22qtG1PheEidSwG
zOROPZy0aTxnTcuwQhuym+l1zRkYMs4P/dnsGOAAE3vDnhY9FPRw0PBvTNQ9JEQE5TYTtr+p+/Jr
rB2+t0UuN0wkOR+UDnN9RS+pFcck+EBRYSxNxTdpAZ20A8STRLFPBiAoyPhIVFVclFkRUjrFSokL
hhdDPcS8sog/BaSKIWCrpIqyEireChli6cr/ZrAoGgvaRwcSIygBy1jGIcQWUrUXnmK4NIrm4iiu
SwjgBQKm2FiK+aIDf0HfBgVGwoMRigyThREnz9EoLqULMqbF/8rZBpbM8I2VaQHMkIb7NijizAx6
plEMmkHRaMAzw0dWhBqjeOf04t1Lxa6JFcWmUTwbqcg2TG9JAlK0m7SFe1N6izQstIPW2/jf9TLb
5zL/LSia7Bfr45KMc/89kaHFbt5rG61vwq0monemI6iPjMSkZieqoNflcLMK70KFlb5I9NaXPiKd
t+O4KXLjbvnC2bRluSpKGxGAjMb9KOiHmBmZmJrdblzy0Um9bradsJI9eG+mJ9i25cg7b0mMrJzq
bVABfP2bRkbXQMsFiLw5/0SiZjdx9MWtl4OV04sbR3oywgYcEyZBCS+JMTy1iX7RC89+CwpIzG3v
fOXCJm2xDLOT5VrwmpEJayijAqWYypVYCvG1OH0/hQNmNAiqGiWtEi0iKx+1lUR1VSr5Va+EWJ32
kilhFoeaa6mkWpkSbc2orBkjahpxZ2nNXV2gh42Xsi/kw4zGY+nMWN5Z19pNhFd77H3/p41N3CYl
wFWyMXR2v/noyHwlKAs9pGUIFDhDK7mZVMKzUUnQZiVGE0qWVqJPE0qoZnxL1r7Fa1nykwwIpG1K
THb4/SESaB+wboj0TXrFJW7ca053jFGYa57KiEQuuyE8Ggprvg3AtK76Rms2vh+KrR6n8Xawu3jh
w4I6BtiM4NENx5xD3gZRBI1NdSh1/Yi2pWybN18bbhOi9W2mpH2I/JNTmCH3s5Xwr1cSwDBBDFgr
WWBJL7ZRQkGhJIOZ9R4rCWGjxITTt6ywRWBYSqSGmRIdkgFwqZQMMVCCxF5JE2MlUgxH5IqTEi76
SsJoKjEje56gkEXgWCmpo1CiR1vJH010kI0SRBYoI3MlkTTRSjZoJnGwOu+hhYyyVoLKUkkrfSWy
HBBYNUp2OSsBZoESUyhJpq7EmZ6SaRL29W4r4aavJJz47gP468g6EyXwlErqWSrRZzgj/+QdqDZw
5zxOyG5wwEPHyugW9r0wZYgMZ0iWvsYAdEZXWiuBKSGjDoY/JTpFfYqWxmb2jCA1UtLUSIlUhZKr
1kq4mrt4Oti/RhStutNNV/aNteUpGJKSvUZKADsoKWw21tjKsBtnRX7X5u6iZ1DqLcuq0RBb8drM
l03ZRHdzFv29DWxu+S58GObuqRg7Az8Nulw7rspD5BVIDouHiqRtMogmmlM6Xi6ADQReIAbbCyX0
pQcpgWOdKtLq1nor7VVUcqsHECIusvNJ1uvhUVptmi/IdJ6+kNeuLNi67yxaycqdteEiwTYfEyRu
m1xXn0fPu0WQe/1QzPZT5Pnla5lWMxl1kp63VpXLOO/lAaVZdeNgkC4z2TqfwoFi1BYfiOSTFb2q
8LLqyaQ5f1/s3tZpPa3YHYyncAf/fHxy0gbhZ1nqm3CMblEROFfZ1/pSpPnrRFftijJMvEQEU9bt
MD8VmVPeQ2muS1MTL91AG8fSczz66mmsRbSrUuDs309rJQhvwv7UN2RfiDByjwLt88ZrGu02ZBqc
BIN+UVLjL6lBqW+byXJhNZvBjxwdV2UU3XuRucaK8iLaNiOS7r4aQaqbsnjSgtG/gUDc8C4ip47j
7GK5r3NlTyzvGf4M8BFzFI2HpPeae9jLN6Y8BJ/kLAA5bbjC75KLM0TZg8krW6R+dWjTCg9WqJLm
bbjL6Mnita9X9vNUyZVLFjMidco9KbWKkBhiiAkEfSptxFso8EDtZBJBhSj2ganO9VpjPIZZsLaG
7DIowXlZhJJYh2lNcrNcDUM17yAehoClEpwZNct3zjZ9L9UFb9ey8exg1YZmu5YDpgRa6CQNxCDP
nba6WlXy1VIokVNfv3Vl58ARH52zi4nkbtdk76XDq87cHz0ocxPR9ZHS5ZZwdcocSi7uR5Di7XJM
omlvWrN79kYAyYUw0rvn6U9pZr8YbuY8zmM9L+e5rA6G4sqaGjwW0fc09dTT1lWJqWV80wndXJZ5
Tu6kqIN92flM74tGPwFaU92G9rOsPGYftpGf8dqo0YWrbdPZo4NTTw9tmIwvOWl09D4VcdKjwGQF
IqSKPgeMagxg4Dfzh67jB6I0b9+RxC69Vh8PeR8jBrcEeHknNbZdCv1gqdOfPJut/tpihFJHDHNB
JxYUSlTsiQBfpnZKtFInb8hEoqesACdrfM5aj7eN/QMwYOauXa+lqgaRXURy3rhRp2Ga0H9kDE03
0YwvExpZTMoQsj1z8LdWQZCnC771XIeFOM/Tap4cINFBfvP9CAEQm/6iCYbkkebBue3jgqJb/82a
dPqx1nkaqbvbSndOniaKBarKgewHc3wam/Gnm8jubKYwU6XdlyjldTITsn7vaXpzGHXZL7u6iTYZ
Y7slcwN0iuWUb8L0Uw/tYd/MQn9VUzlfhhfdZGH1KYmPACNGjjap8VoaGoaYKJmPI3O3V8ItRyff
zlPq4iYHyOOa5q3TW/PWGohptfRGSTisu27sV45tpw/DUD42uVntXEMcSXIa2EGZwQCwCSB00oZf
JUiTNzndGnAyBNbmojdJCgUWsah7z15LqygxMJA/6o2es0kqtzqRR3xo+JacnMpxTtUfj/rOu3cE
euzGECknICFzIwOV1gwQ3zxlfW+eehMseEVOwMpwY+vUZrZ5ahk4R3lw/PNX8hJvXV/KT0Cy1smz
DCDBEZCkSYN3Y6YQCWExL+SoNSff1PEoxgDXCcVgIFQORJRnhDRY4QF//bhwo18mR9q3Sh8orEt3
2wN8PCWeT9aaT/y0nThvBDyovVGoDDjU3XT3hF99JkwIHxiFUeEkVJLGaFtvlpBkBpXWPUwhN5HN
SzuzwZUmGskJ2ZgNgkr9GrG4FxwMmN4HKOwuN4j/yKShPH5fPPWI7HXmhRwXp6Vb1S2mN4YXaLPH
3y8GFZHnZTFbCqKwMq43VU9pPQuzuFlaGIIQwZGY+aV7soLZUjZ2aDd814sJvgh3arvsw4y4HXKq
zmCf03OdK/00oTZrxNz16c+LHIOUudg664Yz93p1+vNCrsNfnw7ja+RVnLsa1ihjIvDB9VzGzC0r
DQ3NhT51/UFWZn9wyp9EQ8GvYkvFXXP0h8w5FMlrpsL8TD/FWSF8dzkYqTx0s6YTE6GFt5am4mJm
o1o3FUzJJMgPHpz6hW/2rChq+tEEzdk10nKfmkl8AVxorzU3uKStvDOfii46YoAlJycIkOy9C3qP
yQpFSgXAbNxys1GTWsntf7F3HkuOM1mWfpfZowwO4QAWs6HWZGixgUVEZgIOrdXTzwdWddVfbWNt
PbPuDS3IFJYZQQJ+zz3nO2wnlhxQrD0zNL1ykZufAlCTKrUcYN70mYrpokUT/rc+ehGGslduApSy
9pE5cD3wJ+qvoCAzBEFpwJlSnwPVr4zO2LbCe3YnP91S2V5DKdfsJY7JjEzL9HzrXbrhoBusG+HC
La14m8QgK0kLjaTV3JjtIOf6S1Z51iYoYooVvOCH2O9HO0Cb0IaIdGuYcQvVxmNhl9eOvva9COPv
rqZ5bqA8eTumpFNFV9LC5nUHLyEPVEvrnBdx9xW6cJ3SvO1f0uIjy0sW6FFV3DQ9AuFEPUSdNfqD
9KaRoBjFI0VqPksYTTdSYFTNjeAF6GdLNrWnvNVY6OUxsr1d0NbVtTHqB2jrAZf1WOcOMX417MVf
cExepV1pX/AJyMflY04jX/lddA6xGTvoMX/kXBuYKN5acUuHyH4MJMp/4xdbI6rl2US6x7Buaef+
jTgFeDEl5L7ou13r28nZn8J9afrJni01lxvIJCc3ZyuT+MVj5DfVwRhLHGw0NL4bbmGystHHA1qc
9qhPabRrNQYkqWkHO0mto2VythBT8yEQ0RfASMJb11VPDQYuromW8QE0LV/0XSavgPC6WxoU+Bql
bn7wTqBymGawYwmj85Ws3NpNm+7RMXmbJwgox6IDhhVCvlnfn8re9Y/3rwy74CuahhohKBBzopwN
jwM9ZKzxIHoP9nxATke0dWlkz7EeD3v6BrVNGHntUZdAOL0JL5IZRvrBVSPrbddYgcLgfE9DOPGI
brLN5f3LPqI3YIqioy39gcAsv3p/KWmBbs194v94XuUzAl3gPRwtc3qQdNTsCwd55/70/tCNGgHl
qq+XltERK9DdZOMVUXDzsjy81GTzY+OmFa64KuXR/MhEZLBB8Lho1b1+07hH3qzWjrcUoH6nvb33
rFRcR2o5r2VpUjKdWi5xnt7hnuyGXA/L+JkAWbOdqhGs2TaMFL9myH7Ve5naZH5vripH+S8WE8Y2
ljOZwluQVaZbubZWUgsFjde2/veHMqN5pwxZnBlCRDN8IQYG4INHbYwlZcS/E48MnzFzdO8PWtYm
+6oWz1Wr//OlJltRJTTyHsooDkTBeCAuQUalY91Xe5Hk4qVz67lf8kM61I2om82a8/O/fynnV+/P
BxerU+08J5bSzhqUiBObZaLVtXa+v5SbZbrpbRyYYz/nRYTn440pKhqq0rE/j11wKqhD2+Woi54/
ne/mkbxFa2lUR+FH7ekHWxPhnhH42kRg/L3I6z8Taf/OjWx8yAumESnKl9yeoTZx6XkLHEDhOoaS
CM6C8oH6t6jyj3wks6qjhm6sMtQ2IyGRRcrncM9V3JqBJe9wNlsWfrmLRasiq9gagptg/Ef3reiI
HOHOOBt/fkhY0QFc1/dlUtsXUhXVZabRjwbWZ2JClwS/1cbB17iSpksJB724y0y12XWsSo8dSyt0
ilChN+eurgJQ+bLeT9OmINXEn0qeOkzBD2bULkKibatx0pLVvQATO6GJlXXuwpwyutLcYTgNSVXt
uOnA6PB7tbOw6K78yCLs6mEmbLoGorRJmf39IeOSsuzIAhd22p9rw1P7OCSU0GjeJz8kdU4jygw6
cC0gPes99d/RM0HWL2llawzO3II1nQmnqEaxpeuJayjDUWbb42MUxdohQ9vk7NGMj4Ya45UqwoGl
lTc9eG5Y4ieuxn1NO2pdgH0LWil3k1le/UmVN8uniFvOJ34aVh1jrTGFP3fVwJmjdQmOz0+570z7
EjpDbhPLw4vUG+pXirCJlaL6stx0E7f+o1kNO468OsaYbJtl0WubxORL3XOnjS5FN4Rq+EzQGDDX
bqRNf0ZEoPjQSNRas93PxnHz3Wi15VIXIt3cH8IJJ6OO2k7thfdg9Mkyd5Po4iN30Os4nWMi/TMF
5c13xaEuTAZX5EKx0qVsjve22dxsMZuXebTh9EOnjkvnS4Ijk9G1QmSZmdOeN+wiFWeHAArayhLv
pZVWByKfNv6FwYGBM1ZnV5FLgQqYxPrVJM/9GoQlOzQj9QlmSve1AUW2Vb3WrstIOlgtQ6wbkJl2
UEvLg8HC+dRXs6TT6JBq+kpjTKMxdk60fQqXcY7CBP9UWXmB4EL3RMzdBqRm8eHToYOjpq53A++F
FatSBpSxoFGKjrGQFvGRBObIZrrHCZb0zXRF4OkPXmYn29bMn7gLCtgx+h9t4GVfK/mgWPq1N4rn
BvsV70cLHoAfvjGZ+Ec2usao00/mCewFdJFKmjaQmp38bcI/Mg9uXRJ/GxzatMa2jmiHyQKSxh/h
W/UpBnW9BqhDZWttagdupX9KC2pGSgvDrUjSo2lZCWaTvucEFPPNSEv5ZIpDm/nu1U1xjBviYjTs
b4c4CqGJ9hrNahAx6Q9zXzmHbj16cWjcqbAtBX/U5Ku9NLoTVXgWJL7WI9Kbfkd8sF5oZVuVtu8t
fASq9yBwvxJGEdOIgycv808lW5OdV0YpCDgLY/+ov0eu0o5dET7mzE8PjO5XQ+BdXLiL1qIEgtZH
/eLoqDthH0MqEuMuqIX7zilc979L3kloZrQ7h6rjPy0YmmsdgKBsay6ldbX2Zd+wGPLq0zS29oHR
kSZdm05KJedMBatmWE9pAF41JUwQ6s7D6IiLaANv6YnUuHU6/Q2RHPkMGjlue/kYOUV7Fn67phRI
PLTA7xYY5IxF4GF1qWjhXAsj3GK2wqGBzfs1LcJxo2Gl3RSeHE84xHjHTol7vT/4c6HvVF1p66ic
jNpHzaHxa37ASMLdQo8PeRRMF8hGPtzE/jZVE4dEc0zWeQHmUlo9xYoqTY6gffGJTSW9O6VbIQdq
T3hNo7Xt+W+TLrPXRDTWCfMzcEb+0eBaqLrIGrAl7vRSIw5tADvmt6mHq/ErM91lGVgkeg0x7GK6
NXAQ5CFSe4TYpidyEdcOlBw5NCdh/rSBL58aZUQrP1bdGRM07tCykuiOpkNWj5lSYCRe63YcHC2/
wA6khH3o5eS9ZXPcFSPhCj9Cu6lDauDwN21wlrcPrMG0Z+UV30XWjef7M5YwYLmsKDvk2gDKX+8v
rRYs4WxZN0f9qDhxjprKuT7YCO+N2VUkJ0Jjjd+xu/7Pov2/s2ifk2P/1Z591VZfWfDv4bP7H/nn
kn2ursD3SKzLkcIRf41AOH8Tpg6E3LYg95Mo+2f4zJB/49Po8Be5eKBBAvJLdd424f/+X1RhmIZj
EDz7/wIPQhb/TxkIG7IP5Bcgh2wIdd2dEeF/QYArfLZeGhvRIRyd75zJfIuXV7+5o6PflBWHO0u2
xkI20+AvnDgzrjWgJK3A9TyGlyFvg1uhImSjTpeAJLB+zHal7UgJ5MP9wUvm3WNdNvv7U6cwyQ4F
kJDy+WCfkPY4ICeGM7LnP54LxR66g6fxr5fYC0lzef/dSaen3K8ck/Ocre8mWenIeclIm1hrHCHY
dccwGrSN7tbDng/UswH+eONlU/o0jPQ96Xuffyf7oYDTpS084u24b9N5GrLn8YdFgVMtEGmcNUNX
tri/qE2cWuvQ7sDCibW0B/Xqp/gHrSJIVqOraMr2KrWwsNlDaxjlNU2LfAHy2fywJ5/tg948BUas
boNGdtZW/UfO9mop2o5jBvs3/jnTGuZAtDPmG0jqu+NB3CfDeUYU87So5rnRDupHItVg7vpYnJj2
iF/LNN1rDJzdPHmWjKBccOS+uU+lb3CKsDfP06o5z63VPMGGjLJ+29mPRvAA1SB6a0RFYeM895bz
BBwyCnfzTKzN0zEYQe1LMDC38+TcMkI72JW3uT+xqDfbhyAxuaan2m7kDnWsezjqYVQkGyMzNbYI
0OTGYHBv0GOfZy83dghAOjohn4eAIAGcjfQbSkLBFa1j0Wp+pMrpX7yafW/gjN2XPsmzzep1m7Yp
xU5OtVPYsZceXK3tVNfxkarA70jG7t4T9dUkhnOEYPcVDZXPDFSAPkKmiMfoh7SPtXRgyG5oj77o
FJFtR0T2Rm9h3ng3kAJX7rY9P4WAyKWarq8+0sg0ayToOpKfFUtTXXDy9F2NHi1zGwSA1tL2zOJy
oKEDuKOkYzMCerLQ4epB9PEXdpqj0SDWoHLinezFJfA5DYcYZ/OYgqQpKU7A0kGtp6a1DwHjWUYC
FY7h33Dwxse0QcUFyC4kdEz8ilZUty9g4sHUuLh99+SYwXUsNXtd+xREsUQmjWg0ZzfvssMwwbKP
+xGdapaoOMTsx1nDwpVMK6WnoBH2FGTmVcMM0St3acz6VzwrYWn07s7KmJw1shoo4ayZ2fknR+Du
wPmiOySc0IZZX+tiuqnttqAUiiDeIph1uG5410BZne4P+azV/evp/asYSc/N1+Qe4p09q37/ejBn
JbCYNUFzVgfVrBNSvMPpZ9YO01lFlMiJ8awrmrPCyFzngMLks2rO+uM4K5H49fhowJ6GKEB7j1Or
rYFwSY3jcLg/dLOq6c76ZuRTxgyPgzHYnWff+wB8fygL7THiPLMpZtE0SBLtQJ3g1R7cYGtoPrKq
k4zGwWHC2Iaz6trP+quNEAu2y/owZm2WTG6wZ7kVPBAV+sH9SbBJfshZ0Y1mbVfMKi/VInhh0X37
WQGukILLWRO2ZnXYDX93s1o8zLpxhYCMY69/ggWwkrO27M8qczvrzTqzrmpUTPC/tZ9ZiV80ujy/
MtS7pdPTzNIUXf+QEhBZKJ3YRhVKSB8DO7qkAnJV0kF46eZILzJM+GXCJVGTg52pMG9GH930TrXH
EFPJ3wFZPi6lwAWYOmRe8Ib4jnlQeC/uACzDNdrpooY/jTuM7wBhWaAGeD09UZ4NcFW8Qek6bgNV
7I2uAZUOIyvxnQ8+dfuqD6h+Jw9sTN1H2vhIApwmc4Mf5oB4Bzoqc4tXZVePokS6Ke2zArmBCOVb
BOuKPbrOvkrt9z6KKQNLQ/y1GKV5iwR8suiAKAGHfhghjLAIMgwrga30IvayxgR0S+EDVV51cKxO
uzpU/t50z91J3fqEcdhvHgGwvFVa8FoYtSQqC3naS/VVxs96Bbbk1GBzqDFH19gZsCn0NK06+J96
8wUB8NuYCDUHVK07vdwZNrDrKIUzQMyRpR07IvAff0hRcbAN2XmlJszVVMSvXph+2XV6MbVqFYig
XUWTplZFpl1T9DUcCL/LwnB2jCj5AmY8txqnuopq4HxKdaWc3hXZs2VbuOOGtLiPCfVoVGDl0xi+
qMGcQ0XffKznzeN5xcsoZIEz1KYPt6KpLy/1P2JU9bvpFps6wHEgdM3a0FN9qjzXg1GoUymlFkUp
QLf09KGzxlrmRaPt84xNv+lbO7/Q1MZrSU/UgIHclmYGN96SeJj2eTqMi7yOnxMAWysIvgZEGV4i
/1bsZqcTvNFqWVh7kxH9q5ktPCnmgKHRz5UgxoxGOqx1rqNKetj6pqci56IyuDSa5Lz1O+znVpBs
9KzpdmQPP53Ofs3ZKiyhfZRbRst1PWqfTRAepQrebC8G7GbFVGrn146moJ2ZwEHWXcVeiQu612XI
7ClLyrzTXO5VNUAjd+shN6ydoDvbWvZb+RFhJod1TvGio6S0hhIw2ntv1fQENQWBQFs0A9fVgDb1
2CNkMogXJajBbgO3fSyIcxpSwxKugj+N04UBEOPwmg+wSvuyj4G/BpfCDk50S/TrPDZmKaaj+ngI
4TcO45ppNVr0ZjUtDdT86Dm3tMNg5fqCwwILxOhDhFyk8fkSK+zQzFuzXA7uuG/JjyXcTm0/AhZA
WV5k2pc+qHRcb8eU9hODqAo6cUETI4oVskhWqK0/MO4Exo9DyLLU4KKE5vTHTRFqWS7wnpyiC9pY
wV281hfeogl6dYhwcN0Sx9r0Xjvs6UF3144VEVObQfsuHhGcefu4HPzHesn+HIST3v0ojfLY3HN7
+OwGUtIwsrCmmDHc62X9IArVPOw7l4mQvC/FvvMRNsUbZ4/FuKzqljdeEpWnOG8ZIQvTQgHCQX1/
6I26PGEHGTQ6eFF6cSuPxW+h8uLSwYVajPzjQFvPB+PUOQamRToyePfLun6tKJKkLKpgD8+zaJjD
9c40uzfdD+oFXt2cfQiu8W2pIR+Wjaj3YWJtWJrFS1FOxrnSSntNgcI71Zr1ytWofODzd7MdqbEM
5AoLstVb0ReK1DFO72CTRqf8VTr5ps5I+dMKMb34kbNIMfOwgiPFT4mv/Injy2QqoLe6/EbKPOPb
r85xVBeAMNM/sR+CUOncZSOyeR2J2mbIEj2WGoNWw/9m5C3v+mD6zfzJpVVygsQYom9pyQUQk8Hv
ikmzcDEgwQRdapsMbnQlQdhi7/Bn5W1SKzLK01pvnWqjt8y6phlQsOG5Ky9xaayeXet+2Y5nms0Z
X0eu4NpQpTdG22Ap2YiWKZ+TIdUu/bxEuz90cG23pf8rqvVfg9N5Z7lCLahY9gfjzO+WF9Y78mLY
2TYd2KkEw1StSr9QZ8/ygeAZXbyk04bIB6ajs7C5tYTElP71UlTl7gGw8FpvqvEUYsd3jHRpjBxs
nHLjMEEgfAwSBtIMZy8jZ2e14kIfKObdBJePKZsfTiHJH2e6GiASFqMe9dRW6hTWidi52F5tHOF0
VWuzLhQ2334b4aLdsBD299JXzQK1IFyGrU8CJBjEwhzHcaPHFW7ioYLE1Xgfjsh4H1neF76AATtj
fvYKuJVFYzmok6OxIYhvPRH93cedew5lxzckDpMlyJxPmkztmzT1w9BLbhNl/mG5/hxPiJgGqhe0
qJI65OESDJp5ps/EyDJY8Wm+zqX9RkY73tqF/e66Ml8XtuyXKXiHwSXO5ivobEOyHfpqOBI0mE5j
3c6lHCieCGxE1zm3FZH2o/nBmtqW5svOd0ni1z92bf7x/YTPHikuG+7OSubDGfPsRI6H2hOVx5vS
6e2151CaNCDtRn0DGSXjY1MkcMiF6unYCLpfrdYeEknmksWhIJbPOBKG9qlNh209cno3Ze4DZgbS
yzG+WExNd8ynybmSeDPowbYvUQ7kWwy5WoO6dgeQXX5Pe3ZaVt8MMnQ7e9GumQiA59XZaIw13RHJ
Ok64sI5GsROR0y+Tyn2B+DzsakpgdKGDm5VsXSzHo9yHUrqtUQG0MlKihtiVmB1UvdL0uN49TiwM
l/KWsNdtNeiVxXSuEqm/xPAv90GdDksGWc4mFf6huIdTEM9f+aEuV13CZsBIgbVg7lhZHgTRqKIo
sgHd+2gqg2eVS+Ou6g5CL8UyniJoYU75bE+td/VFsZNYsc7tKF4m4O8++5QH6KOvtpgOrdmZ+9yq
8VZif972AY3NkROkwI8owOvFEDy45IiWet/+gfKLUTNNMPGWfvxFX+S+m5r4tTSGdB+llG/fX++c
A2BbfelUajixh/Q3RDVhf7H62vV2VzzGIhf7RAvpRGf5pA8UIJLLUWlxYUWFTJaHj7EleacqMpZh
JTcsVPTHXE0XEbX5Lz8L3jtdyBctJYHsG0wRxQSViX7H7tVv8v2ktOaLbGEETyVdmrmlNpobaQxZ
mIxKhwqQzh38Ta8D5Wq5quN3Ih7qGP2uMJDx7TjKl0Bch+p3bdfWMXwM9cLaloFLr33QZvvBJzHV
Ta7xpZfPA/tuK+P/THPidw9xnhRY/WfUPFpF/YB+riboDu4A9ivuRkjrbt1swHTnWzuumSZp7lpo
863FGcXnEAqsQsnOMw8qKapTNzS3RGvCraZhRm/QUJaDwJBHi/R68MPg4MT4Z0nCP2NZUGu47rzt
SCZepeay/Ya6pspaHTJSgCb2J2mmu5jpBgWl2ri80be5B0sGgOiC6yTmHdZmYcjlSmONdEB1ZLaV
Cdaw+jaS2ON+BnUlT0tEECsdAJNzdjeoQiwd/1gT7yfh10NBRPRdiSomdha6Iz1UGqEHdO9j6OX7
YZo6zhmwtegivSauWVIgZ+FpHHEyBNX7ZOl7vQl/Q6d22Jx1RLp4GaZxDEG2hkYWlnvpxP67Q+cc
H3FIBxanCyCqER1nOq3LyvrySr/lbF/QCp/5YsW19GSZJmdtX8+3fvCpEQymdGSeZiOdzjrsZcu8
RtLq+vrMPTeLouhqR8Z4tjz/IxBAN7pxqOaekvQNL+YWsjmlmkN5LlqMFmlDxxzgiHqtV1eb/dGx
AiYywtZl+ABWM0KlA1Ii+YaVKDgciNDoEQwaseuzqT7ALamRrXlwUZm3vV+ekbpvaT2Y29KsKhYm
vbesdarkbM05tJbpUwGa/FCnO6zZn4tp3WWcRHpTA7+EF61Mjg6ZkMVUJc9JnrDExwL1hPegXbD9
P0H/NTYO5QOPkVeWtwzor8n1h3I7q8XpFHIPNPtoa4dlevZ9ywPPPVLcVeAMq+SrkZrUkVIuUKbD
sISp+00LyC9TkntJala+oiXaWVjNuavihiUyfYEh/RVecHKZ1w6o1398XUI3qQCyVOU0v+H7bWJ7
2nnKNQT+KUPA94DSJWEnPoKJGnk66m30B4J/Mk9wjsBn3ww2lR7+YF4A+ScrzeyYFGp1uz9gF8+S
3rq2evAkChEfSyOYsK9jnjW4NEZ+QJl5ofYpu+tjlYkcdEKhrTJWpAeriv/6IOenzM311kz6d6sd
qOFribBGc0GLlve7JDLfhikdLhXlqh6HmmufsxtILKnW+dDyoahCBJQh+zAc3d8bSeOvMNoYq75T
yQ3qR2tnAT9++eyQMb5aTVXbvFMqQNkOIVyrJUao6z8VbQtPsa89an2lv/aEgMn3l9tBKP+EMcVe
8lM9lwA3cbdfbamajRpfWQMFGzlkV48GF4gm3SouJSedRj5gOEledNt+Aq8RnUsM4SZGlo2a3Ocu
Rpdg/ZfxgRrCZRmzJox0bwJFxYhe1E8YLbBCNsw5usFJsYLu6475JrcMc9OzoC1CEAyZpeWb1ppq
csqxoiGhAmoqNbWGO7mlNdk756r6klmYLCJlFo9BxPG4YAQqXA2Wt8IvXsL9HAM3OA9UW+5xW/yi
TsjZJEmSAbj1rNcd2No6xuUWpedCyzgEEyspjdy7CLId61ArnKcKEWIp6Ota9DjU1yD/GGlDwspg
endRBTVhqADjE3rnEzmeChgmwJajlesK87nz6CxIEdY25oAQY7CCK0EvsKEfP7Hucgu2uQIhEHIf
6vhJKb9OEYfdF7i2t5jbbai0Jant9NRW2adQdrsbWsQZp8Z96rjjtDCdkKBQqLHI8/LpkKZlvmgQ
KrdhKsWtKnQOaaH4ZGKvGTuebE8h5SbmNmm0N6MIDp3sf9Pl2WyMnpYcHZlwlRPvWPnjGWR7ero/
WHHyHLmGte44IswuD7Bjigw/kAOFrPoah1Rd+HFuHd00MBnOuDH6xpeVdCVDqJOtmYI6wJiyemHg
GNnnx4+pH3unWtosskYzXyHo8Q7zU3tJzJVr3rRiaT7CvG4c3siRu22DzthI/jACh/fa5fZGDSxT
Y37GakjEhnr5aQ3Fhoa8lebp/dlkCxh4gcuFcCLYm970+dBh9AqKkebm1wFmP+aNOlwWdfPs4gJf
Q3u/2SMZfxgoT3bGldZwJAtE9Vp0XfnStIO4hel0IDHVLWXC9TJ0AnkK0USXVAd4qyR15XwhmRjl
RnaI0vzuaAs6FkOlnULNxMZfRlRtdjrOQ1c13OyTbtx4obKvXRBhGHR+O2MRXO8PRqIH1ynItQ3m
u3ahTMzGUyivMQmjZ4SLP2ODaboZ2s+OZg7H9TeZw//J5u48grRaIyP/NO3Itk9DHJSuu5GMf8jJ
NRKNvW0d76NlPD3oZXZNR7AIMZOm57yKAGIJv+MBkmUFMacRbNfLT8A8GumE6ZUOqY6McXxxXGMN
03WRjukhVfmHXiVfotY3pufBSR5+d4PlL0LLe8Doe4lbE84L429gGlt8iUegAW+lY+zi0mQYwjXo
5Ltcyo0XF78nP+S8Pr4MRJ15M9jMn2353VM0uQqn6R07abOg2OEPtJaHUY8zTMc2HwaqmdfaqLP4
rd87VHr0uo2p8f815wDO5A+rMKmO5Gm2+Zi8EAW32Zxnv1qZ/E5a9eRG+Lr62nho02Cn19D1aspw
LHhH8bXFIVg4GQpKvAb0lJQWdntqefrO+LYBpNIYMoLsW9Ae22LY9LdWUZXrkAlGpNP3WOabEXkE
9ksQO6tywBJvsRZuKCtdAHmIwRNk0QXHQsPSOI5XjjVEl/trnurVMovtdqXn5XggaDIcRD/7beeH
+1dp7orNVHfaMpwQ5skINocgytHtGV2HFTCvz46p8pBRW3+4fyVb/R9f/d9eC5PhucBsBdI8fEJt
m8CM8Jf1ZmQ9ugCPn0sA+IuC4OJxAnrx3KRItBFmu839V1NCNofccUmIRyDLMnbu5Ncoq8d98Mx1
sHnWs/JBMVRc7s9wDAnmDbAPTSiNU5EAwnI11hiYDsPH0QRjRl6kfJOtHxFycYofptNt1VttiLoO
SRd7QuAZEJ7qBDMujMzmkM8PgmDEoZQ4pAR33pWBw/7dnmj3kEP6RM6ju0kVft5fbvAEbFEP641A
WXgPKkhqhWWoa5wHNiU29fr+25K8VQcM7dMsh+5wbZAc7bP6gAygPZZ92Gy1MDmao4Q1m3bdtyLq
ZY5+8R6yoUCf+kVQOLvdYeR5XDIbWNV5pBHodn99aEe2TQkcGLZXXmO9JoNyrq0r3l08+m+1E4tZ
5sRG31XZG98cABjptBjsHkEGfAEjSPB0f0ihhbPrTB7uz2gKEhu7ijsus27wVDaGOqSAwg5O0Yc7
XYlvK1bOGeClmFZdX4yH/7EG/HesAXATnP+SkLglZ/QVtV/Nv9kD/vHH/gOR6P1NeuTyufYTOBaM
M39J4Rt/0yETOp5lCmEb5l9S+OJvuIfYTZuWKywLg8A//QHAadnks8d3LNCJUpj/T2Xk3vw3/Tsi
Udj6nMGXNgEiWxr/CU5LmU5oaqIq9vokrqRj/YPJohPgT6Jx8+A6YyryIDX1ANxWX73M0095acpd
6OlnVddezxTrwLsjLto7/nSoZ0zn/auu74FJjfY3AfLqQYLobHViuekvTddJxhE4iiKYO4YfPFf0
Wp2M4ocDKhJ/4CjuveQqhwlDb94lxYEyG3M18jcyrCQt9UYaJsQwNvdF2fqLwFe4R2nYvRot4L+Y
o+4Qt+NKD3t/2eMjXoki/+SezlWsI3LrDOqG9jc9Yui7UK1HdonuPYLHS60ZaGjkOrQEBJ7uGt34
qqLUYiM2/IqG8PfYV+22Ru8MEiTDmnopOGqMRqI/BglEpZHTCN8Q92ANrn2qNE+uscqLgzeIX1aQ
xpuekzMleF6PtGZEN+n0zcbxc2fdJvKkO7Hz3sccn0RWuGfNyDG2QeXqx+F4f/D9H9tU7pYZw13G
ravvO3OiW6Sy2lVJZ9SSu2m7T4q3NMnEghV9W9XPaQ9+Z9DZqILqdJf8reaecwXZngqejxe51Pya
hO6MoX6tGthHUUEYet5TyL7a18QBLnEkvKesypwF4gPUr6qiTln4nJEq3OYtaxfO6fYAHzc0wXEF
uSiAuzsFClhSfAaGeKn82HnELGqdJgnVSeX1hy7q4ZT0dgqIRmPSGPPmOI1+s6hKM9qFFSxDc4ie
dR8Ao2N6L7K0witQWGLgQTJdh6Q8+31ZH4ZfI5S8g5L9JUxdf9cDlli6UagfSjNnKykrMh3ABuvR
wocKMk4ff9y+c7aeXXaHYgw+2TQGR9usgrXQwlXDe289UO99JehBt6JUR46VwanJjbeIcPIq6Hyg
6VUgVyrVx1Ugu7PP6eqoxOQtmSPsVQLg5zjq51YLsbvmZXZMKDnS1FQsDYOWNMugF7nVf1wsrde+
zO2d9zwANmPxp9y2fygylWKimYL10If6Wg5QSEWaqDdapJaDUX2ziZg/NdmyDQn69JilT2bT8TmB
DoezoziizNH3mRrsEBIR0SvjFMdMkhuQWmYc7CGIXvmwL2oRg3r04BCA6qfuMZRvA52W6WyIAxrR
YpmWFBNnBCDqDnvK6LCT9x3Gh9DFZ0oB/C+HkssjjrhfhZreo6CjgZr8o1FpYjsUUOxtM/cfp+iz
nQJtpQV9z1I+pPIo1vZ91CWPKpD1Sxh/job7JCY5Xm27EQfNKSl8q+nU41RH0wt7IKlTHGKTgHoK
CvzPuqUdK/Z0R6szcNyYkkqoEHugwRvQkVO5jOhzP3UOkP6E37FVc6nBNNcbJHPRAd/Nb1vTjUUo
Z0YcOwYWaOD++4iKhGYuSzBDahOKwFpOhVkcW7NlcTWXK1RzzULUc/S25uoFdy5hqOc6hnwuZgBF
2D/oc1mDM9c2FIoCh8KmysHqENEGjBwP94eExgcWVVDeUkogdPK6l+LeDPF/2Duz3cixdDu/SqPv
WeA8GKcbcDAmxaAxJGXqhlAqlZzJzWFzeiM/h1/M346q6q6q0y6fvjF8YSARCM2REoe917/Wt65P
DYZCdEZghJUPpkeNREWfRKqKJaAA8jUjZROAU9EcVAFFpKoodDopPFVO4d47qqoiVgYLBkDxmQ1/
3Vkpwt9QbSOP2kJ/LFOmnbhSyO+7QEpa+WjNntxWKZI1ob53GmicLWBdyEIaYDYmee29Exds+u3m
3iHgS+kGzRvXZ2Yg2QL7KQOOTNVzZKqoY2T7sGdonj8x/mLkpgo9CJneemLQXiCITVsqC9ydjlxI
90P6pNEIwkjXZ5IIGM1XdSGlKg5JBZ5KkrPFhtEWO176Rdxr00isiq9V+chAC0mu6kgKi2KS6FpR
4sBpaVVtiRj17/6avGKLMWJ5cFW9iXttOmnoPCHvAxtY1aCQ8YeM9g8NqSmhc7eqOCVTFSqWKlPB
cHXfWdSreC7uGepWRlW8Qle7qcJ2cdQHO8C8L7OyfzjcJgStLYOqb2lE0OxJBxEZIH/7qEN/hGot
b6MYX6+V35XOgl/riby0fM7iimKtgqIYVRljC2XSoEWGMpqLoWplMlUwM6iqmY4Yhm25T1Mr8x8q
njr1rvcNcxmNYYVmPbbWXIc6rtktc1e0dxCJdtZPF6OOv4z7WtrRp02Q2PIe024y3zQW1lTH3jED
7MNpsNGS3NQ8R5Ou4kcuWYx42EIfFreW5XyWMfNcwAPZA07sjyyjtytqZobTNkUdI5gEb5H9Q+0o
h4HTMnsdrCefQ+DFDhjxE8w0P835lDUaAYfSYhVr18Ohkc0Hm93qAGUTLZIOM1KOXvBUGHpLY9lI
lCASy1p0cf+Es9cOY3KDzwFp9jBi4rYPsBWGgVv3Nw7udhQyJ/7SA05rBxd/Ohs0wpwEFHtbP10f
MmTlrqpanMBpdicHdsqYfuwbkfXgxpuuvNFtHa2SPLXXO/GDU6kNtR1Z+1bTw7bom3tgqpdYymyH
TEPTUsu8ZlEkOtRbtK60Wg7gVfgt17WHD2Daof/Ll1hyXx19fqnX96co2I2ZyC8wTTg4hQaYJ9BI
qpb9i9Y04xpDz7znttK91AHnLYHx4lj1jrkFIziukRiYoSTOmbFvx4gYwJ07M1l2EqthWBqfhspO
jjK23F2cFjkdoA1RAaPSbgudRcK4ZOINVQj2HV7Dvumyt3560KTNTiODQ+RNsPADDIw+f6C48e8I
EVEOgxMoGOf+sQkAYzSa1jzOTXc3DqzGon5p3jfXx3bxq201AjUiHmVfRjNRXkpO28W8ZbSYbRPd
7MHXwsc1IbUFhHuXoAXqD3B2vq987eTq5pq0J81RInucPUoR57kncgD9cTMK/QkN6ovudsoAOKns
EEwHJrWTU1wCv/NWmOWfC1KOWdB/sBV+MkzIwKQywyJqId0Jao8rA5HOnu6jbtwORrsyESfslPin
8l11dn4Bgnyeuoe+Sp/Z0rur6d5oIRKOeRCs3aVIV7HUk9A0zJsiolNLoGmOhXeG3XDUdEg5ffPY
Et1cG0TL9Ep/aeL0sLDFTDLHDA3pPbteyjSwex6b4tEfAKGIvfAwGxraay8YzCQX0KSb2nO+NZSu
lE6yrk3O2qnEORgTDi09BCvL2ROs5JKIqUa9omNVeScaHp/gAsBpjNwXa/xK+8l20ZM6bLVJ3/SA
JbC8gKzSgmQtjXbttrQ++5O2Ypn6rNkOnEVxJ2vBHYehR7lMO7zrB3J6z4L7Rij0H1nvv5VD1Kxq
ciN7AlZrxktnqzVvpjiQpAZuSqfZD1vhyofR836MAjnNueVETMMiKPe1RadaRgU45gX+F0Exh1pH
XiSmM9WwmnnV0qu1wnZ95mSu3encpS4mOfLtXrCFgKOFY0L9MlueD9FUj7FT49Rcgr0j3cucLszY
F/uuTiEzdPTAWFP7dRQFWxH/VPvklWwtUhuAgzcQfYjamrRsbUBsPDuiTTYa7Qmot8ii+zxIM0aS
yq32in7CGTCPdP5Gt5ntP44/Yl+HO1RF5GVoFqWRjf3evrDtDX69duVM9skItn4rnsHC3jQO2inN
qjpRwrTWTzHT4Bn+KzlV0GZl861ukabordk1ef55/cl2Vtx6fYBSPaa72nLPLhwadgDxJU96XfEa
1qZ0fzjZ9JpCJ2EuWtz6rvdaV+XBToiIBDpGJ3gRx2DGtpZLwNwzoJDQLsRXq9RuPMkQ1sLjl1ZG
xHGgT2EClhxx8NsYwICSznKqbGxXcWaHJYgK0LnhHBu3QKb4SjmezL4g2IZlMsuKdevGtKajHMW0
fsBMHtZ+WeNpheAajJQ0x0Fy4UbJgsyEF8xiF2s9ptpJ/wIrXV/ZiNS50ACluPCfrSowVm1B1XM3
ckfWsvlQKbjuLMynLOGEHhcNd4awrN0i+dPoJfflZgqyY9x1jx2010IaPd2fXcoVvccbxMKsahbr
mMW0f3t5qW84D5mP5QXVS/Tr4QQH9sJ9uFvneVIeizZ/rTLu6a3ValsnxTTlGB3Mtdp2Vji9liMk
zHjrCCw8Zb8JFme6d9tjDPnijoTmssMpUa9mt+woQrOKbb0E97Vwt3pQyFtTPfBH67cauKnQ7nXj
QA3ph+Wk9/2gt6txrvZtbf/oeyAJc+F2K6c5M4dib5ylNMpiDSJ+hGpNIJMeqnEO/d54J3R7D0Ru
69XZfWdeKtPdTJYrbhvpHxtdh0bqPrSj0R4YTpzAxPXbfp4czG7RhZvuso4lScvBHFh8DL58OGSd
1h0KNOMUTxz/fTzONdgZJ5g3uW4eG5dSMD/SfFjIrIoczMNAJ+V2XPx7l1/TetayjyrXb6TJvtAs
F6620mOTagwvWmlPvOYFxXXQwyTunmiVjlf/X8b6r8hYREnQiP4EJXn7Pr+3af/Xv3xev93NdxVC
uX7NPzIu1k90JFmea7sIWZaqSvqlYMnQ3Z9cLiSQwFycRb5q4Pi15sP6Sbccn3gLX4ppyPtNxkVX
ohhpFLxKhqJM/jsgyT92fBAgIRSnvh20SgOi5O/zLbFTjBME2vpAferYf2uGqMfEwSbQTAFy5YyH
E49Eb6N//OaXdP9zi8hfKlne12nVd3/7q+H+QTnjB9tMbT2ylWy8XEt9/DfBmra02mHRUR6ERYjS
ADfDGXEoem+haKlgmy6I6+K43I62eUoJYDSjsaqn/kdf0Sjkjq6+JRRf79Mq+PlQ/5j+W/xZ/4uX
9i8yP7bN+MZFpUcjtFUvy29fmsxykbmiaw41Ol6Y1DjnE5OAjjbdONR44PrNGJUM1fepqFDhmGnW
lPNt/BYwuNtGWyOhso3140QJT7Jzm2qmUoLFG+PP9dJOrF5zrjQCj4Xs2htPc4ZTYjwL1852Xut8
k7I4YWQIkyq3t/B6RoDhuboXBi80aHsHoaE32JoWxiMTuTS0nZyBBBzh7YR8Jlp1K4CxmY0dnZsZ
64w8As4xAOoeRTRuSi7EU1vfg9IytpgFgPEuQXWwCeKsCm95K5MoOzmlwbRF1zCaFi+9rjchS/ib
SIPK0UaxCP/8YLD/E8vURkQ1dcclBmayKFUy628OBrD7VWrOKJWOh2cjGSYkEYtpazns08Lbu4wG
qq5P1q0sPvBwUZVABHU9mv63zmfWHjGNRBqdV9SeTjupD/rOmtudpovjHEz11sNYTN/E/O7GuHOp
TPyBhxaqdBWIrTTK5yqz8TL7klCpKn5G36TKMr7vxrecGPq67TRw2IxfU3gLNI4QlUgtWFOnuR7I
cqHBhYHZfa/OUNXtzZ//asx/8avhLOGAtEjJebSg/f5Xk8kelrgPJN9aGH5bJWM2YbLrjfXXerRq
+PwdTJW53VcTnPLC2hSjcYc2WIB0cumfNgW7+tRNz1qZPyeBI8MAk8vGZrzOzDOlB6Ywbmos4OEy
UwNrscHUs+Lzz/8XhnqVv60ScmzPcGweudShyv9RJ6dHpmxFnKYHFF6SCPG7JsRqylk9R4txPyzb
xoW87urWu8RBwd/K/NZX2Ff6vl1TT5r+Hw44zuL/9IJ8prh0LvFAtZGKEP72iCucKmlJ5sYHm/AQ
BAhKROv6O4iNOuymN9GiFKbs4ih97I5L0lHUYvd7XHjv/pDd2LgGnhuNzUuK+Yp1Xg9Pdrf43Y8p
JtClx8Sura3RDmxdvJIFExboEffibJ4DF/+OUfDzCKfd9wvenKaecEnLjwwJR0zeExfG0Js1uTON
mqsHXQBxedDbHph1k9Olrpa+z+Drph9pG69tXiiqB83KNZqji92q2uq2uFd/6kNW3fUNHdqaJreg
BPOVPNreA6rFSdTWB6qdvcLB+hKhM3nT9L1JGBEklmRB2c0XMWLl7JIX+DBHvTNDDyqilaBv8Npu
sF48ItcHKLKGxBvB2r69tJJiPEkSa13buYAbGH9GefIl1ZA0NOWTTyHyLK3NcdpQ7jTHwRPePBGP
8asx+Y+g2ocVE7mS767vcimmg+UFM4Jo8SU1i9VcRw++UcsbbY+yQXtLPr1E3XKUKWgIJ68UO6XH
Jg41JGuaG7CcLC85OXv9i7loyiA73eQVC2RpRncBlUBpbD8htYaWcI1tjNWV2MelFsa7ZUERN2LP
ZcZK/w5dMuBnQLbRIk3OEBl6SeldSKyDxF8xxeLidExl9bzmgAVaOGtIaUuXYpaNVw0xR+JX5pM7
sC2fdDjjURFGWfpIaIbdI+TGcvJcOnbE21B7Oez5tUlRsGw9YukWojec351TkPtg4zj0kvw1pYBG
j8EzmzKI8CBlBmxW7L+5KUSipQcJQ5iC8nGXKLGkjs/eJNdDak4PUZqTShjEBrervkJxuejSZ7cw
rfphmXBjmGITAYQ99g5R6fpJDhivkhxf9STqgclvka+0Ot4Nc004kckRV9n+XVS8jrrrvuS0TOBM
A9KfiLcaqgFz2eARaw0xfh3AIXvmBayWbrFLmFJ73AhBudLirYLZzgH88tB1y8YZB/vGzYHKl6q9
5Ppscmlkcip9P1V+8kDrEEhqpyUi1083OM3F82BPZ7rupws9o4oVzH4DIX7dFIRrl1q2K7dcrBOh
Ygv6QNdtRiaHq7Hvp5ONSnkiXjMfsc0S95IWkEHANlk/nFOOrkdJ5+9cAcYsW0D17MHmg9ZZh3mi
wUvjKMLyZR+tNlkjKPe7fuBgLWyxK+o5P1hGTU0x+/2meRLsFbmFs3sU5Rf+6hjPCe7TjjHLaD/5
cmcYPWf4AGAm2ELDuqV3Igr7pM5WA1mueC4YV0W7HhTnlAqCKf4XR4lGYhpO0Yj5ovGmO0FauGzZ
0ExEH9SXdZO79u1qT60Gno+sPXCdfR6XAVY2p6IjmtvFh09v2h9QUsWTkVWcxCFSUrAXCVxM+JD7
eMzFemrbh6KlU1MbhBaaVYoT38vuqS3vtg7QnrHFKocf8pPA3vRo4ZOIhzTMcPuHcTzXp64FpJzo
t0ZKOVGWR1RfVjOoH3bYUUvfSuL7p0VhzjrSf7az78ps3JYaZtDETKtbKoQ40pUKrwpg5j4yb+Ys
emtFGzxarnnw+eu8Zq5jk/clD5m0hENQ3RmoBskTYY/leZrdZZcES7c3h2DTDtiqemFojzajFlZ7
0XdDAROyBZZRPy/N2hs6krfXB3S+TMBg8CdL3I/0jWOQpf3aTM5VXjlfTOAcVKGNL3VBSUHSax+t
nFiWdV38lJpRg9NHwZRHspq0opM08gk/IWGd9J4POr3tHedkTG4wKiTAi137hqhyfUjt4DHNNH3n
RhHpFQJpz05l/Wg6s/kcsG+VfqZ/I0JDCHdo04eIUfDeGvxlX3ZOs4FONqB0a/2+0WQfOlHePnnq
ASxeWNAFd399F5I6NlgfiOb1Td/sNPbfS8g9mXxB71drdr3G3aQ4T6bm3ozKJVFdDROO8k4YqfHN
V24KQlfyMPt9enCVG4PUh1wDqTG2V+yHn7bFQ+RxG4RkXodww2nmwMbGabnylJ9jVs4OW3k8euX2
CJTvg98TJwpOkEh5QiqgKFhEZuUVyZSbZLn6RzCSCOUoqRVp+fp+FNrvKbYTW/lPMowotXKk2Mqb
gox7bJVbxVe+lU45WDLlZeHn7otxwFJiFenBVE6Y1GwVfNu+GHmXMmlscnbufvFlorF+i2ZQ7a6f
5s7RV88th/vAwjDMJfTnrxbcwNaMTNq9UIYc4Db9gS6v/mDiUEDlrINk6wk8udr0pHkElleIorvB
aJoPV2JBplWweSUVZYU9A6dHva3TrVFKmBfKKaQrz1Ck3EOzchVlylFkYC26vmUotxEoZMYHqEiZ
ciIJ5UmqlDuJaXoHixTHklTeJV25mJA0jGOrnE3Xj7KUtB+5Q67E1QBFkRNyNgvfFHPUqNxUnvI2
XJ9hKv7l2b96HxGitwpW4LYVKiuYxM4xcYO7Nk3nR1/O4pE1beE5YkNIGS2ryorQk275AYZuRZMK
psIGlt0SnwJNjnf+aLBQcB8jh4L5leGtcSWbP7q22ukZlNMgSn/I+dVxO1K4SeccTWeu3kYA813R
HLTcRRoLEuukL4Is1hTILd1VuZ8Ox4YR8SkuLZc0RErHe+MTTlF/yGaozF2XgqLKfGGvFpn9YJtq
H1vXw8Rf5WGMTHMSXSEeUsrTH3oLpLwt7/WJPq4Ir/yqh4hyZJYGm63UibZXjnaje36zbm2TLczY
+2s9QmwDZ7lJmEQT5MdL3KXJ8lzZ8TvBlOU7kVYqXVjfAVvYYSJl+eYwXEdIjXdseZ4Gp6XDqpPw
vzrh3dhFO2/tkc5Hr/OMiw5JGjXOvMe7He2bgBVR0fXTk6RaDUYdzeViiR+vb806kTenad4KHKcb
AY0SnVkr8VLHDj3jZlGtlkjPznrWZuciT90dJvev9H9252CaDxJo1tYakwC0Q7QZlVN0rmlVH0rP
c8J4MYmPZtb5+mAZ6d60O+cmNRrjRHvcwliEWIWWpdtsXBIg6bTjec7raPW3YsZ30tVZtwH0NfCr
I0cxAeJ9NyONZoQlDe4Nxrantp+LNTG84AABv1rbCVCAzqvic04N0ktnFy/k6zqMOh7jptK9nxPr
LoCdT/gsBjRQBRk29LkLGwy4B01z5uMoADYxYsj31mRMqzSAbacN1VORt+lZ1Nz6B2tmUOYQVEh0
L2X6FOEhcXx9HWjDwzK52WNU+F7oJXW3NbME4zjXnnrqog3mvV3bRkSMquSCxcRbAXH0NoJ7QeKk
FsAsgzPONG5MbbI3M+mxrBwkvYGseZP0aYIluNFL01/BF9/ktk6yuCQoO+tmuiaJt8sy4z5NqT4W
SscochvLMOsssjX9ZdT7oy2xy4uqeY9cvVv5VZ+EnlV/ED2BkS9yf3cdQ7rDreGjmQ8p8Hkp4nIn
fXe+NYz0qx5Jf+tkXUrVNaPBprTWaYuGXWU9QoQ9EImrMfsK8c2LvYsJNzqg8jJnk+GmFgfJcjRi
G2OoRuhxcnnp5pS8tk0UnPsONKHF4Tp2RQFaAAlmyJhD5B1k9khCuiQ1tu19HeEz/tBz83upGg7K
muWpC3V31bloHiuqUO21Del3ZVjIR6lk/ZIWnODxqLPl3AxtY983VqIz6nVWdWqBTeeXXreLscld
4viOffbsQt8xuZJb4fj4SPxtYTTafT4H61KmHtPe8TaglvYB0/M9UyriTTGBIpek6ToBUlWK4s5L
xI6mvMeqeYKSkadmyeQjuCto5DgEufN9oUizwrG29yXBoWUgb1toXK7YkIGjwM5cBkTV+rEC/2WT
62RdTAg6DGySMSTOetiT9jnIGbCKBCU+sP07m/WC65O2BZxth3XuuIQQKZNzs4qjXZ5jw0932diY
7C53lj7Op8Wot+aA7hJbzrfMfu3NtiImQrgjnxZrWwH69cq4XelNk4as0VgDZN4mTuJo7REk2XbF
Ak0QBQNyZxzs3T59S/H4riuYi23RFo9ea338Xy6XRhT8qMXcpnHS/333Wd++l5/df/yucvrvv3+z
+/ltpMT1e//+uzc2VwX4QX628+NnJ4v+19579Zn/1Q/+oiNfCFH/7a/vQPwo+Or6Nv34vcTskY/8
jQajfsIvX6n+C3/7q3oV//N/9O9t/Zf/3vaf7/H77xTqn7/8ny5L3TINy9H1gOySqzSofyjU+k9Y
Gz0q6ugt+lmG/lWhNn7iMw12roHueRzYSCy/UJiUyxJAHZ1E0NDpyraNf0eidk1VZfRb9cg1HDwN
LgBIS7cC94/qETCf3tQ6LI89V91T0ACr5Ic/RnaZkcF5tzKRvjW0JtDJTgtzPjMxly1eNdCKlOHG
kOgLRtOua5ifdju+eb6cvnD4j2Hg9c5mqQZs7a4xHoySwlmwYezVVOke4xrz1lBFfC58OvZprLgm
QhN3or6zRtF9wVKigZjmREdWmL4aov1mJuSZoy7J9mmvVTS5q/h8XDXxdrRMqsRUzP76vmuu/vpm
iTcfjQNGjUht/5a8H5sVI3nGazY9poPJsC1leD4KeVPPwxPhXmslrXHP/alf53F6sUoizE12KOsA
1UxCXF76b13LvUhngZAkHkO9psc4XqyFTydeEg36KsEImYj4NoJUsrWHuruJpXfbxcuzMOiMm+Zw
YHKw7ShFW/WIpVFicEEhPxIEGkIzqNAc9YwrwAM4DxkOLlFfq/RvJDIs7rNtWWshNBwBx8d9A/29
i6z8YTH7FIEpfi+D+ZMw5F2ldW9dJKt10HnTtp25/JvLMfA6vJVWHeyt0i5Cizn8YPknKYd+M5Ke
RMjxVlNdnWfCXLs8g0gE0tI1TeoNsltzyWdmujjXsKGh8XJrTU5TOzPXpUNpNYG/WnnecJNZycnR
3nMKyulqSaCFmNBpium8dOYn60SaXyqy5lhkrdC7UyVDSf8eJUEB5Pe+zWjn0LR+nVXgsNrOuchC
vHgyPjeFy/wUjtbYBg+9ayccHAziXQjBXm2QfSjmbt2Y5anuPpIBI9A0O7TG0W64goJG1fVM5Lqf
BCyRCSIu7L21i8usSK23eJlHlsuESygNDVvpsGSmOrfMRbmdEISYElJ8HBl3LqIZwbp10FA+zcJl
BRpsazaqr7GtznDK+Puby0E0RDysQFtBSH6Hbk/RczdtCgCXMQTBQpavyGY0KCzB+5hoj46/bB0m
qtTgPMRdw7BZ5EQ5zDF0yGslOYNW25wei/k+ceiFj1gKhRO9QajS7b7TQFovp9TGN1n55j1LFQ7a
Wn6F1QJ8az4y0P5Rd1OyrSampl0rv3LmnQkvHB0WuhuvBBuSscm0BCU3gYN90usu5ngaErms2FBs
ZMvEhiH92dSzHc7eO1HaRLyz6ayndEjr9fIdy3q7Tib7rIm4uUtLWMmp62873HV9jrWF+oVVX2XY
kyB2AF7QT82kF0yb3pvU23t5/I1r5CFu0j1Dajoz/GarN9PTlDoGQhTxsUHAOo6eSaJ/R76h5VY6
52SykhC7aLOiAWwv0unABWc5mrU3H/Wg75rV9Sn0mdt0tKNtFrf+xWZEv1SjcdMEsgvbOT96qZPe
1QUp56TJHhz1lr6QpLfiftk5HtOmyG9xkDuz+xRZcQJLvvBg72ruk1MzkBoY3vN/77400dy+2rHe
QAPSoQU0cfeaB/6M6o5P9PpR16jfpzTW7yrT/tr6vUse1v6oLw47lHVgRg6uI8Nc2wquRY/Ryspf
2XKWK32Oz1rSsGN1sVGMvrtyTSA+RZsdqrapQyELFgcZmVXC4BwbUxUCGtsEU/uEJfDoVcOlmMcD
kR4yOACnlt40QpAfE93hVEI0XIeyiuyr65hsTJIcCawRYHIQ90adDJoeeRgS+mTrVP1DkTT0xwS9
0kV3aW5cDCwm8FQnUpbsMDYsUFxWR+MFi/xFdyqxrnwED8/h1ByfomQA1zLH734yvHXZ0IbK30oR
Mom0vEb194wzYGMKfisGmFizyZqm0t1xafxO6Y0yzqOpOtRHsl9bl/xuN3OJuxdUxVyT0J3ZLu5S
rnobbq1EgHDTIZN7m9nSL9gad6KcXwIYP2vN9A9ITO6KU/AGk16zFv14nOBjPI+l+XXC/7lqhaxv
GfMlj5mM2bOc8mWc3yKPxWppww8wNPLsAB+0tV1XyX2cAfsrC/kyFfal77mUdSKej9cHryeASeip
0ekpS4vYoNdIPfV0BIpMmlTYq1uaNQ4NvxEGxSRDX3FSznQXcc4gI2nHThmLx1GebeU3dpTzuObQ
omOsPgzKlRwpf3KPxkocaZjvUvK5gfG1YZL8PHZZ8TjpwQ10lHpDQm08lJobrckz9zT2PQYgS0Mz
sY2d4V7yq2G6wTptYqEGjlMdTUzVqXJXa8pnvSjHda+814lyYZe+SXW5smeXilfak16Ol8V57YMo
HOg8Pfsdh+NCUXSBI+QlLTUA5D5kZ6lc4bkcss3gzRhr2FUJ9GTkVKcUBxu+8SnKmuiAtx32XhFf
ghRUKQVIU2Alr27NsjlgtK3yw+SbHa/YYhUcHyrDJV0RRpfp6mKX+NkH/cMx8bdbyukeZ8j/Jeb3
VLngB+WHnxt6a4fhqMeQ81gJAQVMXNpgEnl2XVIbuXLWJ8pjj5d1WGOKenWV/x5aXXq0UQ1m5c2X
yqVvYtd3lW/fVA7+Bis/Jx3AhQzAWqkNH2rLkHftxaqsHI0BPdFN203e2guXQFVXUOroCZq8nQMq
U8qPQOUJRoIFbK3nO892k9VsUcMWB03w3IEV8drkQsRsOWv2kO2r0uu5u2rd0RJeAohPZRlUqoGd
8tdZ5RxmTiu6uck+aIbxPKs0RKpyEVpFQoIOH31vT6QmXJWf6N8awhS6SlUE14BFoLIWpUpdsA8O
nlqVxHCwjtZEM1KV0WhUWsNUuQ1TJThileWwWyPsVbojUjkPXSU+4MpiTVYpEEPlQTA7q3RILl4n
lRYRKjcyqgSJVFmSTKVKaP7wMRezwAqij0LFT64PhHz5rsZBV+mUQeVUFpVY6YmuMHb0YHaSZsFM
nN07KuEyqKyLpVIvXJWMlTtjk2rsYZ9XnXkftPgGJ/qGTGCLjcumbcYvyD0WrLWMs5vr1kFtc/5p
iWBj89vd0B/e/Ps5/Wjrrv7R/3479Psv+vulLvn3p5/yv/1Gv9t1/b+xzbJMjAl/ts26vH97p2bp
t3urX77m172V/hMMCh+bjqm2SL91/wT2T9gMPJpW2F85mH/YQP2ytzL8n1xHh2jInsyy2WORpPt1
b+X9ZLKp0gO2RGTfAtP8d/ZWbIv+6ABiHuLploUPyNd9IFZ/MOJ4NhehvvXNnTZYQeiodrZrT1tt
ThTZOaAlAbLyzuvb/2xwu77PUh+4Prs+yE4Ua6PoWV8Dm/zHd7p+UaO6367Prg85zYJ0V+w9rmMs
vBVxjxtJvvLmkuY0yo8YJ6aQndWDiCi708iUrjPlb7++7/qsKkcU1uvbaW47TBQ58YQxpEvI6QVm
I1bLV2lU1Q5qDSNc0Ryoh2vwytvioHdttMlE9kVUFYq2vk4gIFJqE7uH67NRPTNIWx+kZz1I1thU
2siwYIFPTs+pKwjscoC2WUgqcmz9nWLt5cYG5v3g9P2GjZW4yCnMxmGE2SiKR9NnkTCXQ/CRaBFG
fGw7hNPLu6ZCGpTZ0twYZV3B/l9egEneL35uPPZyCTY1euKOVi2sOn52SmUdr4UjjQ2LW9S/pg0I
ec92cJuMuDAjuW31MmdilDxXXfI4lNF3JDFta47tfsFPuSnMQz1AdYxK7cnK5yTER7IOvOYHRwAS
fXMXxHMQpuSk2TE9OIb2tnKT+dYCG7KuBjwnHbPujNAZVMkplK7/WTnZTmjWTa7F3cEqgbpvpdex
OfGSjfQox0sG1qKUD0NZ4Y996cotHRjLcdQInSf6O1o75E5IyfLgqMnC9dl1vFCNfmyQA/r1I/wH
7D0H7N6zYJLHGjK8x2DqndagT1HY/SM9DN+gTsyH+JykV4JjyeX5nEixr1BxUxklJ7PENm+WF8fs
WV5FMbrrMGyYCYfDzOFOzatc2QbtkFNh7sGgg6yqc33zadTTre/kt35zO/Qw2vSuvrWK6TZrOm1b
0u/XIX+xwsyJKpXFJzsjskk9fVKp/xWt/ovKBax1X9xlMVZec2LYTFMhNvaifS1F9uJG5bcmSD7c
wfbCOft0AsLQU2ZlSPHpRZoJTRJCKjwJB/f1CL8++/lcKPzqcH12fd+/+pTr+xDgy2079umO/ENH
6zrmepps1AMZuJDMFOJq1P7yPnn9nOwfn5NH2GCWAbYQjQi7jloeNynhy3X1MygYiGR5udGIxe14
1cbXOI0QasCczKWfsoFJKX7JZbg4o71uuuV9KFl3ycg0Q4pbSTG4LaiGNl72VZ7E68ZLLTB6OHLy
ie5TMxggWi0B3Ok5J5shV5VTm6dpKaKTb8qTDklxX4jss+7o5WtH7zFXKrzGpD02nKdCJt9zj07F
Rt9XfUPLmlXHDL/rz7LnhbeO/9R0sbO2M+j6hAVK/kwOdofVYLj4BaJ9CdikbuPzYAfwdZp2t1S4
rgicyJCalClc4pGbMM0gLBXTvTTYFQzThFlnGasHb5cOcti6A8UXemane7cZiFl6JSiAwDhYNv54
GBPGA3SYqiBE6mQVDj5qQaQvizUtKf4t3Z3CjU8dFMCwdH1m6nrjbZo+YAxF9xxNXszBq8aL6ePF
GzJXjBDc3rhFXgqrjNGGRveBPUXjgZFfse+ydMfLPT9qZtyT2yjcTdLAUsAO+pp5Fxx5d8linwY1
orUJvSBlsMWp2gsMqZsRGK8qCWRIV739L+bOZKmNLN3jr+IXSCLnYdMRVwMIJIEYjLE3GUKInOc5
36aXvehVP0K92P2lABcCX3fZqhsBVRsb+SjPyTN93/cffBUfyQE3BoEkA9ivBZCvxApRq9hqo4nr
+CY1gBhTsaJHxjQQ4I0MLrOKAPGN2BRvz4EN1yl+PRnFIJlGipjJ86Rlc1NMO596g2dYIIjmwk03
Mkjyc53xYrmH0xhYCFdHXDcayhttDPCeBDlBDuRMldhNvxLq4MoT74UomSuldlbE9XElxlMqHcsm
6palVq/VPLlzBskrRaBiIU3DQvgWONoVpc1g5LNPCSh5Cb51K9NAXRG3RYizouk8F3HWU4N8ldro
nHt9NorClq8wHkgLmOPhYJ+mRkKCXebpZObeuKFyd5LmaEZVMgXwumiTy6b243FAHuwEQNgWKpx0
1kBzuKwNBxmP4Y9O6FpLqe5mXRPpF/Ej3ksKhrtZeNx3U8WnzF+23UaIk4dQaG+tXKSYDP+PaAGh
h6a55uQhz59051GFViDWegHE6MRwZpbRo3IYyy7i5qbSj13dkFemEyurWiI6KlUMmQDhAZpITuS+
l0aFrFwZLkjIJjA/h9JcS2HfOBupsVR8sAYNGw25VXyQc2nqKiiY9z11bhe3ZWB/d3pWknmlkkrK
46wPnUXlnpCT2NhJfQPNZh4hO4qdERQgoqzWZb+QtTMLaw9Mpb7ga9GP8J38im0ArSGuOOlTwHIW
6LvdBDvOctY0VWxlkujm58hq8CJysEsUrrs6WTRtcSLjCRJVcrIwQU9gS9WMfISWR4noGiPRsrUJ
FBh5bJKVN32GI+lY/DbJMPTnJnjBIpRYrhvgEIg7x8dWFLeTAt8XmLnhMdpLlyX1ckiP9bSWvAk6
h5euoaG5ah/rgBBGSVmvVMCokzgrT1jBW1u2/BNSg/qy1QOwbJp76iYoNKNqD6a4+uohu4zL6XB+
YjQI8y4pSRPXRYF6inIrmcFpgcBRHnpzGe1iPG+oNyuFd+Xk/ee+ozjJ5nBphYE/NZr8a5niJ2pX
ymnRZTZpx/S6NKuV0A78kMBZ6WKwUZR2TgkPknJ3GjX6F7xmgaM1CTmqIP8CsugsFGt0tOMKCVtu
bhk4m6ACNoDB+AWqRrA4ZMphAp8RY7+nMonwcRASaIXtmNEKZib04VFpmjMZrhEpwxjuFxiwPNL7
key68ihQzXQcy8FpqSJ+ajlU+osOp6MQnYKRwjYrYw/Y5Q+IDurj2FVUDM5OEQCG0bsKKvlKtnHO
rUmnIyeMX6aCuAHQ1H5iICTc4Iw0agYSdhnNkWBVRr1lzwUkSye1TR63aYqMcCvOEGdbAxiYCWJT
A9Jw7jzCx5GSSd3UJoxXSt2dSB3ZszjXZxxsgzIk6fDGKlZipBHWtgBUSvNCwCtlGrbKzA1WTaTl
o96PI7xG3ausRJ+T8t5IL1ArRvCxhLqdnPiC/dmGRQVxu5gkJgDNPCDx2QPZG8uYMqYByq5xCRo8
3BoUtYfk+FphJySlXZFVkI1LTPvykZn2K7iMmSN7M7svbvJs3kCaniS+9qjLyK2xe59E6JajC4CP
S0QKuiePMnZLyii2BtJFKiVxFk4Jf4PPLfeWog1Ie4MxC9SWjKnUoWZgRLDUF1KHWKxZV2PVq5WT
1GH3EqqUrJ4WAbgob/Qsg3Hmy9G0qMtiyaXNPAsT3wSSGoGOqlvmqe80G4frZykIziOp0Lswj3Es
yswJxaG5G1E2wac9GnFiIbnXxmuj9G6zEFCtLqVkmCXsI7vYTJFChMcplKgcKxQ7INklwF50+Vpu
9W9ZiGi+CBRBQpzsNHHx+3a4xQ63AcfP23FiZu3YjllFXaqBSxUBITjhMkylZRG2K2A31RdVL6a5
JceLziBXYCWCQjkiXvZ4IaHEHAmLJAgatAQdNIwVNbqo9TJAB1uACluXej0y9b5etLjvclTIFJYx
IT1t9f7WkVJ/SsJh29nFInQr7PnM0xTBo2lcuyJGrNbSVhQyq0W7iYz0tvRMVNCYEXqZ1jgyNPFx
y11+lEv+XQXLTEiZJ/aFWzLDqko5y1TzuInIVwq1k5HKCMC2uqBOSXID6S+ccw2wvV7aMylBDrL3
xEcjt26zoIQB7YYcQ21w7wk56COiqmPRQb8jKafqAAEGb4GXj16ftrUAkq+iGGeLJFmoN5JfkYKx
Erc2UnefGwSu8VowjmulMie2yh3OS85E2z6n95ibtZE3QW2IinWLXZND2SVvNrWhAYyQ5SXUdMIb
jbRQjx6kG2lnrdz1Yxwb07EEmw1vXnmL61G4Qv4A69HMOnVV9dopZqprKliH2xvRhl1XkD/BU/02
0GULCKdFAk5XdMoaTmSfxgNfDdjLpGs9VM+suy7ybVZFh7BGhL4rXBjysNSr8hKhKlimjkuQVlOk
Yl88lqux1+JynSvqvZMwUdF+GxshLgppfeHm8o3bd9tAqL/0tZ+Bq+yAuziTEiankJAXNtmvLTY1
PwcxqkgnjWRECykI40UsEa/VGec9kK2I48YNxo1JOlD3Co4TASCHhOXHoq9uHBsxWdAOxbkQeNLS
Fq+M1rSWrEGfKhQSZo4TZqOkL3GAH/S1PaxHLmzdHEQOKS653aOqpxtscTBER7v+QhMTLlVJdmKX
mA6rHkA9VwUq4lrrCiborOTaNw4iIVgmZWpPuOSkaJRV5wVu0g+aV6/QtNe/+HUTTB3F1hZu7pQL
m2Nq6qhd/KUg97/7qGcJ8wx4xZ1oU1pA0a0DfR5Lc7myjWkSi9Et/i9fSbDYD3mJuIzXC1+JLVBJ
yavi3BYa+6xCbvs4ECFouHY1y9o4uA3D6OuyFsIWH1IWt6PLS9Di3dRDJHVeyM3K6lV7niW1Pa9Q
+gN2058pGsFyGJbQnBUQpHYVrEr9HoZztfJcTKQqSQBpjsti5Pn+qeTBlbXlZp7WBtKNJqxHX02N
SVtQUjTbatpL3o1pexdcjNhojXIGPThbFml7mgohk7Y41S0oqKOu/0bOMH1sMueLU3rJEu9uOMoW
KFDQ6MzWiSi6K1iWaFNqg9bEtRYBI4Qh68jgKRuHBL1gx+d2JCPqifaOVMuzGvvt0vcucivGaU1a
c8HaqFyrHW/maJqOG2qDsl6VtdNM7qJpABkycYpvkFv6jWSF94SwKARVIEsAegxHeUPCXz1vWrse
12K3SmPlurU8hCgr4yEEkxyl+bUWFItCS889yTgVEuFG70VUAhD+bUh/00b2mCX4f0L4DMd+EMBE
9mXg0VyyMbBwkFg4zn2pmTrpFrQCIXs9RSTEdV14u7ZDcTG+j0sORbQaL7UU+etMEB6AzOMs8ZiX
pBygOPljo0huE7co5264asUaiXOIkpDny/qUQ30a1f3n0NuKOeVs0bjg5bvXQLydkQpIYqJZKBq7
sFlGfl1rGHRHl5hl4G9iqAtdq7DCseCB6Xk0IqwbYSS41EjeqlZxCqN3LSNUhrqNfh/i9iAOsJhe
w11BDm7kTM9GeEWSrM4TqkZSMskV8wwnnDRJzu2uk+ETCXeyNnhmmMIZPZlws3jsw/LG85Q5HuLd
uIFVoEjBCjeXR1Ew5Elgqsd6laOA3TiYHN8hoMp21WKiY5YiKCdcR0ZRJM4SnxsslALtUgyxNQhE
CVArkio19ggXpWmBFB12LcHV1bNSireIp1OD4xoUuLwgkz6Pg8ELKU8x0mjsLoL/oi6U/g6Sf79E
pSLntqih5x/o06ZCyNfFBxuBRsIePU/uXcl8cKMCGRDjW46Yx1mrEXDLnp6NiwqVk0G2UVAHSlPl
LuHPXaMytXAq7SQ0o4XbXME5p24m9fZJgqW44luQ68IcweQY77xACuspJb8rXCiqqWmwof96EvyQ
9Pbr5Pr/B9ToOZv/Q6zRUzL/GbO0o2TeJO8ASX/pQ68hTe8b2gMvbZIqxgrgaut4Sfw6Qy7pb3Pq
u5Z2wKmftRCuS6+sHkA3yQoybnBWob/KuiYpOvnxEOWO518LgKOONBF2F/+J6i5JPlB4Xw3R+2d/
D9n6vc/s9eBnAC6VfD8P9VSEGV7b/zEKb9r4cxSAWXHvgbTLReXpZ38UTBMHPYYCPzxx9/Okx/eR
RmGH9TpoEBQAaqYliaQSfjgIaAMeSZIEfG1gnX6sSQCsTXtLLv/VSSAP/cefUAOGt/uBO7u/FJQj
dA4lABJPq+4jvX7FUt+iGH+5/9qRZsjQ1+nd635bYBB10zIosT3Ni4/Xe1U0Dn37kk4vGUWQYT+c
/ZZ+RM0RqJGkP82OD7cGwHQO3P+D9gDWAGgCKMaq9NRLJtXrucBGaMkSdzZD/D5KH2snUGRdPXQu
yOoRMG/KyVR4X/feophsSKRJtOfOf7yVwAF26BTQuBGYmshdYL/3koROLMhemVPio+3/VPEP3/9U
sNbY55rq8wp/M/cl0TgCZGDJ5lDZ/1izXrfeoSt+efs3j+i7JgKD2Jv0g7QKyh2iBLbho3VbUsTB
zfigLU8yjnTUMuj586J+u+g5/gYzK2b+B9340dxHLfmwQeAdm7rK9Dd/uO9bg7s0Gjo6a3/38wtT
4S9ck74HTGNI6A+7eMrbFq/4H//1Ay+3//cNPEcRg5zQEC7tfXDghjw1vf0uYfSPvShhF+m8+uVL
5LP7nud//tzB91+9910vvXr5y5m3zdf5xu12v+ieH/OJc/I/TgUYak3WJC63xeuIj+3n5Y8/JLZ8
nwU/a3609tefxjT/mOSxt89n2cURf3b4HXPmd77g03WVvzz1TtZpd0od+iXjdZRuNy4CKk8tDS1z
gf0bxoc3uU7Xe+P+tMYOfmTXc6s1/79+5qe9++CmE9r1wr2WDZShXr7p92fLOAm9aL9dfCEPb3e5
bb1N8mnsld1LY8MrtAYp+Z+F/n9pBk6qfB07e3DCQQDs8IZ/Lrb/fRf5vXVzAtcs3+Z7j/18xh06
P2bewzrcHxBJsRQSGYe2fMZG8ga5+RyOH9ryTxThDhzo82pbJ58W2z/+s5dPk5/C6EOf+2Ldrjd7
K0Z+ilAPbXhVbe/3l7is726jhzb8J8nxZT7s9ulncuOBg31ZoVyHRcWnq2RvZsuEmX/D/nS9jj8N
rnefVgmmhn/8e68H6PERqB86PNdevA6TvTf6HHEc3HICUHm/YQk/jcMf+Sd46gNf5806WmNh9uaA
fI67Dx2Pm3DdcvHZHxFFk/6Gl3jLfQutmP5lbIcZrqgkfV7+4vePyK/VZl3+8c+9veQ5HXPogHxj
Jym3m/3bCEYuIlf+Q9uGQOAm682bB4fqbhEDHdx4km/DZO8SZSpk14YKw8Ft//Gv4e7w0tDwJmlb
17X/2vaP7urfyxnvb/AvpYwf/bP98GT4xCbcrvN//C8AAAD//w==</cx:binary>
              </cx:geoCache>
            </cx:geography>
          </cx:layoutPr>
          <cx:valueColors>
            <cx:minColor>
              <a:srgbClr val="E3D7BF"/>
            </cx:minColor>
            <cx:maxColor>
              <a:srgbClr val="AE851E"/>
            </cx:maxColor>
          </cx:valueColors>
        </cx:series>
      </cx:plotAreaRegion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900" b="0" i="0">
              <a:solidFill>
                <a:srgbClr val="59595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>
            <a:latin typeface="Noto Sans" panose="020B0502040504020204" pitchFamily="34" charset="0"/>
            <a:ea typeface="Noto Sans" panose="020B0502040504020204" pitchFamily="34" charset="0"/>
            <a:cs typeface="Noto Sans" panose="020B0502040504020204" pitchFamily="34" charset="0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chart" Target="../charts/chart3.xml"/><Relationship Id="rId10" Type="http://schemas.openxmlformats.org/officeDocument/2006/relationships/chart" Target="../charts/chart8.xml"/><Relationship Id="rId4" Type="http://schemas.openxmlformats.org/officeDocument/2006/relationships/chart" Target="../charts/chart2.xml"/><Relationship Id="rId9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10" Type="http://schemas.microsoft.com/office/2014/relationships/chartEx" Target="../charts/chartEx1.xml"/><Relationship Id="rId4" Type="http://schemas.openxmlformats.org/officeDocument/2006/relationships/chart" Target="../charts/chart11.xml"/><Relationship Id="rId9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4" Type="http://schemas.openxmlformats.org/officeDocument/2006/relationships/chart" Target="../charts/chart18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6.xml"/><Relationship Id="rId3" Type="http://schemas.openxmlformats.org/officeDocument/2006/relationships/chart" Target="../charts/chart21.xml"/><Relationship Id="rId7" Type="http://schemas.openxmlformats.org/officeDocument/2006/relationships/chart" Target="../charts/chart25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B02CD4A-33A9-4DF6-AA92-4F310D20C7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5340" cy="747814"/>
        </a:xfrm>
        <a:prstGeom prst="rect">
          <a:avLst/>
        </a:prstGeom>
      </xdr:spPr>
    </xdr:pic>
    <xdr:clientData/>
  </xdr:twoCellAnchor>
  <xdr:twoCellAnchor editAs="oneCell">
    <xdr:from>
      <xdr:col>9</xdr:col>
      <xdr:colOff>585107</xdr:colOff>
      <xdr:row>1</xdr:row>
      <xdr:rowOff>13607</xdr:rowOff>
    </xdr:from>
    <xdr:to>
      <xdr:col>12</xdr:col>
      <xdr:colOff>1078937</xdr:colOff>
      <xdr:row>1</xdr:row>
      <xdr:rowOff>867121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6805B42-BDA2-404C-AB21-807A04403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81307" y="270782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3</xdr:col>
      <xdr:colOff>1392735</xdr:colOff>
      <xdr:row>1</xdr:row>
      <xdr:rowOff>683981</xdr:rowOff>
    </xdr:to>
    <xdr:pic>
      <xdr:nvPicPr>
        <xdr:cNvPr id="2" name="Imagen 1" descr="Logotipo&#10;&#10;Descripción generada automáticamente con confianza media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15</xdr:col>
      <xdr:colOff>1309357</xdr:colOff>
      <xdr:row>1</xdr:row>
      <xdr:rowOff>166858</xdr:rowOff>
    </xdr:from>
    <xdr:to>
      <xdr:col>17</xdr:col>
      <xdr:colOff>558723</xdr:colOff>
      <xdr:row>1</xdr:row>
      <xdr:rowOff>832498</xdr:rowOff>
    </xdr:to>
    <xdr:pic>
      <xdr:nvPicPr>
        <xdr:cNvPr id="3" name="Imagen 2" descr="Imagen que contiene objeto, reloj, firmar, calle&#10;&#10;Descripción generada automáticamente">
          <a:extLst>
            <a:ext uri="{FF2B5EF4-FFF2-40B4-BE49-F238E27FC236}">
              <a16:creationId xmlns:a16="http://schemas.microsoft.com/office/drawing/2014/main" id="{CBC3FCB6-5E58-4DA9-9064-3DA922E5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170" y="404983"/>
          <a:ext cx="3226053" cy="665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809625</xdr:colOff>
      <xdr:row>8</xdr:row>
      <xdr:rowOff>84323</xdr:rowOff>
    </xdr:from>
    <xdr:to>
      <xdr:col>18</xdr:col>
      <xdr:colOff>450476</xdr:colOff>
      <xdr:row>25</xdr:row>
      <xdr:rowOff>158750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228475</xdr:colOff>
      <xdr:row>35</xdr:row>
      <xdr:rowOff>180833</xdr:rowOff>
    </xdr:from>
    <xdr:to>
      <xdr:col>12</xdr:col>
      <xdr:colOff>2497667</xdr:colOff>
      <xdr:row>51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228600</xdr:colOff>
      <xdr:row>67</xdr:row>
      <xdr:rowOff>190499</xdr:rowOff>
    </xdr:from>
    <xdr:to>
      <xdr:col>9</xdr:col>
      <xdr:colOff>542925</xdr:colOff>
      <xdr:row>82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1360715</xdr:colOff>
      <xdr:row>6</xdr:row>
      <xdr:rowOff>111125</xdr:rowOff>
    </xdr:from>
    <xdr:to>
      <xdr:col>13</xdr:col>
      <xdr:colOff>63501</xdr:colOff>
      <xdr:row>31</xdr:row>
      <xdr:rowOff>126177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43AF7B3-0A11-B657-F0D6-7DD4676F28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1979083</xdr:colOff>
      <xdr:row>35</xdr:row>
      <xdr:rowOff>134471</xdr:rowOff>
    </xdr:from>
    <xdr:to>
      <xdr:col>16</xdr:col>
      <xdr:colOff>873125</xdr:colOff>
      <xdr:row>53</xdr:row>
      <xdr:rowOff>84667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F9B2DE4-151C-CF9A-6C39-6FABB38848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877659</xdr:colOff>
      <xdr:row>67</xdr:row>
      <xdr:rowOff>118381</xdr:rowOff>
    </xdr:from>
    <xdr:to>
      <xdr:col>12</xdr:col>
      <xdr:colOff>2995083</xdr:colOff>
      <xdr:row>87</xdr:row>
      <xdr:rowOff>83344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AAC3F44-424D-FDC9-9D11-948773A6E2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1378655</xdr:colOff>
      <xdr:row>96</xdr:row>
      <xdr:rowOff>128068</xdr:rowOff>
    </xdr:from>
    <xdr:to>
      <xdr:col>20</xdr:col>
      <xdr:colOff>81641</xdr:colOff>
      <xdr:row>114</xdr:row>
      <xdr:rowOff>18709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2701C59-2FED-A4FD-02DC-960148CBC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693962</xdr:colOff>
      <xdr:row>96</xdr:row>
      <xdr:rowOff>100445</xdr:rowOff>
    </xdr:from>
    <xdr:to>
      <xdr:col>9</xdr:col>
      <xdr:colOff>612322</xdr:colOff>
      <xdr:row>109</xdr:row>
      <xdr:rowOff>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141609E2-42BF-628C-46EA-639BC7C64B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933692</xdr:colOff>
      <xdr:row>35</xdr:row>
      <xdr:rowOff>119082</xdr:rowOff>
    </xdr:from>
    <xdr:to>
      <xdr:col>22</xdr:col>
      <xdr:colOff>1185334</xdr:colOff>
      <xdr:row>53</xdr:row>
      <xdr:rowOff>74083</xdr:rowOff>
    </xdr:to>
    <xdr:grpSp>
      <xdr:nvGrpSpPr>
        <xdr:cNvPr id="13" name="Grupo 12">
          <a:extLst>
            <a:ext uri="{FF2B5EF4-FFF2-40B4-BE49-F238E27FC236}">
              <a16:creationId xmlns:a16="http://schemas.microsoft.com/office/drawing/2014/main" id="{46ADC540-7B3E-B53F-70D6-23E4AB254C0E}"/>
            </a:ext>
          </a:extLst>
        </xdr:cNvPr>
        <xdr:cNvGrpSpPr/>
      </xdr:nvGrpSpPr>
      <xdr:grpSpPr>
        <a:xfrm>
          <a:off x="28488156" y="10201975"/>
          <a:ext cx="7517857" cy="4839965"/>
          <a:chOff x="28291609" y="9464165"/>
          <a:chExt cx="7522392" cy="4548168"/>
        </a:xfrm>
      </xdr:grpSpPr>
      <xdr:graphicFrame macro="">
        <xdr:nvGraphicFramePr>
          <xdr:cNvPr id="9" name="Gráfico 8">
            <a:extLst>
              <a:ext uri="{FF2B5EF4-FFF2-40B4-BE49-F238E27FC236}">
                <a16:creationId xmlns:a16="http://schemas.microsoft.com/office/drawing/2014/main" id="{AE73414B-C7D2-961E-DD76-B0F382050F90}"/>
              </a:ext>
            </a:extLst>
          </xdr:cNvPr>
          <xdr:cNvGraphicFramePr/>
        </xdr:nvGraphicFramePr>
        <xdr:xfrm>
          <a:off x="28291609" y="9464165"/>
          <a:ext cx="7522392" cy="454816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sp macro="" textlink="">
        <xdr:nvSpPr>
          <xdr:cNvPr id="8" name="CuadroTexto 7">
            <a:extLst>
              <a:ext uri="{FF2B5EF4-FFF2-40B4-BE49-F238E27FC236}">
                <a16:creationId xmlns:a16="http://schemas.microsoft.com/office/drawing/2014/main" id="{04614EE3-D682-6F49-7522-B8B4A8B4A5F3}"/>
              </a:ext>
            </a:extLst>
          </xdr:cNvPr>
          <xdr:cNvSpPr txBox="1"/>
        </xdr:nvSpPr>
        <xdr:spPr>
          <a:xfrm>
            <a:off x="30363583" y="9514417"/>
            <a:ext cx="2459364" cy="26551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MX" sz="1100" kern="120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OPERACIONES</a:t>
            </a:r>
            <a:r>
              <a:rPr lang="es-MX" sz="1100" kern="1200" baseline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 INTERNACIONALES</a:t>
            </a:r>
            <a:endParaRPr lang="es-MX" sz="1100" kern="1200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3</xdr:col>
      <xdr:colOff>1381190</xdr:colOff>
      <xdr:row>1</xdr:row>
      <xdr:rowOff>673398</xdr:rowOff>
    </xdr:to>
    <xdr:pic>
      <xdr:nvPicPr>
        <xdr:cNvPr id="8" name="Imagen 7" descr="Logotipo&#10;&#10;Descripción generada automáticamente con confianza medi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 editAs="oneCell">
    <xdr:from>
      <xdr:col>15</xdr:col>
      <xdr:colOff>1571295</xdr:colOff>
      <xdr:row>1</xdr:row>
      <xdr:rowOff>47795</xdr:rowOff>
    </xdr:from>
    <xdr:to>
      <xdr:col>17</xdr:col>
      <xdr:colOff>820662</xdr:colOff>
      <xdr:row>1</xdr:row>
      <xdr:rowOff>713435</xdr:rowOff>
    </xdr:to>
    <xdr:pic>
      <xdr:nvPicPr>
        <xdr:cNvPr id="9" name="Imagen 8" descr="Imagen que contiene objeto, reloj, firmar, calle&#10;&#10;Descripción generada automáticamen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98108" y="285920"/>
          <a:ext cx="3226053" cy="665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1096536</xdr:colOff>
      <xdr:row>10</xdr:row>
      <xdr:rowOff>44815</xdr:rowOff>
    </xdr:from>
    <xdr:to>
      <xdr:col>15</xdr:col>
      <xdr:colOff>1504814</xdr:colOff>
      <xdr:row>24</xdr:row>
      <xdr:rowOff>87505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103909</xdr:colOff>
      <xdr:row>38</xdr:row>
      <xdr:rowOff>103654</xdr:rowOff>
    </xdr:from>
    <xdr:to>
      <xdr:col>12</xdr:col>
      <xdr:colOff>3197679</xdr:colOff>
      <xdr:row>53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577102</xdr:colOff>
      <xdr:row>88</xdr:row>
      <xdr:rowOff>180414</xdr:rowOff>
    </xdr:from>
    <xdr:to>
      <xdr:col>9</xdr:col>
      <xdr:colOff>1064559</xdr:colOff>
      <xdr:row>103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610421</xdr:colOff>
      <xdr:row>9</xdr:row>
      <xdr:rowOff>155399</xdr:rowOff>
    </xdr:from>
    <xdr:to>
      <xdr:col>12</xdr:col>
      <xdr:colOff>35719</xdr:colOff>
      <xdr:row>32</xdr:row>
      <xdr:rowOff>59530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EB5441-22EE-6B7D-DFDD-C8BA5B40A8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10367</xdr:colOff>
      <xdr:row>38</xdr:row>
      <xdr:rowOff>109611</xdr:rowOff>
    </xdr:from>
    <xdr:to>
      <xdr:col>22</xdr:col>
      <xdr:colOff>210340</xdr:colOff>
      <xdr:row>60</xdr:row>
      <xdr:rowOff>13606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A138B4C0-9DBA-3D07-0840-0390A15654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258534</xdr:colOff>
      <xdr:row>87</xdr:row>
      <xdr:rowOff>27214</xdr:rowOff>
    </xdr:from>
    <xdr:to>
      <xdr:col>16</xdr:col>
      <xdr:colOff>666750</xdr:colOff>
      <xdr:row>104</xdr:row>
      <xdr:rowOff>222250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99C5F51F-2A82-4DED-9466-F34C457575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2926294</xdr:colOff>
      <xdr:row>38</xdr:row>
      <xdr:rowOff>159001</xdr:rowOff>
    </xdr:from>
    <xdr:to>
      <xdr:col>16</xdr:col>
      <xdr:colOff>1033200</xdr:colOff>
      <xdr:row>59</xdr:row>
      <xdr:rowOff>244927</xdr:rowOff>
    </xdr:to>
    <xdr:grpSp>
      <xdr:nvGrpSpPr>
        <xdr:cNvPr id="13" name="Grupo 12">
          <a:extLst>
            <a:ext uri="{FF2B5EF4-FFF2-40B4-BE49-F238E27FC236}">
              <a16:creationId xmlns:a16="http://schemas.microsoft.com/office/drawing/2014/main" id="{9BC015D0-8F0F-5838-AA19-0A19D2B3A942}"/>
            </a:ext>
          </a:extLst>
        </xdr:cNvPr>
        <xdr:cNvGrpSpPr/>
      </xdr:nvGrpSpPr>
      <xdr:grpSpPr>
        <a:xfrm>
          <a:off x="23661486" y="11002847"/>
          <a:ext cx="6154310" cy="5984099"/>
          <a:chOff x="22546525" y="10072690"/>
          <a:chExt cx="6155531" cy="4750591"/>
        </a:xfrm>
      </xdr:grpSpPr>
      <xdr:graphicFrame macro="">
        <xdr:nvGraphicFramePr>
          <xdr:cNvPr id="6" name="Gráfico 5">
            <a:extLst>
              <a:ext uri="{FF2B5EF4-FFF2-40B4-BE49-F238E27FC236}">
                <a16:creationId xmlns:a16="http://schemas.microsoft.com/office/drawing/2014/main" id="{F42CB7C8-C088-4AF5-1E38-A9489D26BF7A}"/>
              </a:ext>
            </a:extLst>
          </xdr:cNvPr>
          <xdr:cNvGraphicFramePr/>
        </xdr:nvGraphicFramePr>
        <xdr:xfrm>
          <a:off x="22546525" y="10311818"/>
          <a:ext cx="6155531" cy="45114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sp macro="" textlink="">
        <xdr:nvSpPr>
          <xdr:cNvPr id="11" name="CuadroTexto 10">
            <a:extLst>
              <a:ext uri="{FF2B5EF4-FFF2-40B4-BE49-F238E27FC236}">
                <a16:creationId xmlns:a16="http://schemas.microsoft.com/office/drawing/2014/main" id="{B8D3B5F7-AE99-4FED-02DB-107E6A19B84C}"/>
              </a:ext>
            </a:extLst>
          </xdr:cNvPr>
          <xdr:cNvSpPr txBox="1"/>
        </xdr:nvSpPr>
        <xdr:spPr>
          <a:xfrm>
            <a:off x="24586406" y="10072690"/>
            <a:ext cx="1906960" cy="2661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MX" sz="1100" b="1" kern="120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</a:t>
            </a:r>
          </a:p>
        </xdr:txBody>
      </xdr:sp>
    </xdr:grpSp>
    <xdr:clientData/>
  </xdr:twoCellAnchor>
  <xdr:twoCellAnchor>
    <xdr:from>
      <xdr:col>7</xdr:col>
      <xdr:colOff>877660</xdr:colOff>
      <xdr:row>66</xdr:row>
      <xdr:rowOff>295276</xdr:rowOff>
    </xdr:from>
    <xdr:to>
      <xdr:col>12</xdr:col>
      <xdr:colOff>2830286</xdr:colOff>
      <xdr:row>82</xdr:row>
      <xdr:rowOff>394610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B588A49D-EF6A-E51E-A5E1-ABCE3F9209F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060010" y="19335751"/>
              <a:ext cx="11506201" cy="564288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1336657</xdr:colOff>
      <xdr:row>1</xdr:row>
      <xdr:rowOff>666663</xdr:rowOff>
    </xdr:to>
    <xdr:pic>
      <xdr:nvPicPr>
        <xdr:cNvPr id="2" name="Imagen 1" descr="Logotipo&#10;&#10;Descripción generada automáticamente con confianza media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68468" cy="736546"/>
        </a:xfrm>
        <a:prstGeom prst="rect">
          <a:avLst/>
        </a:prstGeom>
      </xdr:spPr>
    </xdr:pic>
    <xdr:clientData/>
  </xdr:twoCellAnchor>
  <xdr:twoCellAnchor editAs="oneCell">
    <xdr:from>
      <xdr:col>10</xdr:col>
      <xdr:colOff>267720</xdr:colOff>
      <xdr:row>1</xdr:row>
      <xdr:rowOff>5519</xdr:rowOff>
    </xdr:from>
    <xdr:to>
      <xdr:col>11</xdr:col>
      <xdr:colOff>75088</xdr:colOff>
      <xdr:row>1</xdr:row>
      <xdr:rowOff>664028</xdr:rowOff>
    </xdr:to>
    <xdr:pic>
      <xdr:nvPicPr>
        <xdr:cNvPr id="3" name="Imagen 2" descr="Imagen que contiene objeto, reloj, firmar, calle&#10;&#10;Descripción generada automáticamente">
          <a:extLst>
            <a:ext uri="{FF2B5EF4-FFF2-40B4-BE49-F238E27FC236}">
              <a16:creationId xmlns:a16="http://schemas.microsoft.com/office/drawing/2014/main" id="{74BA63F9-7324-4A71-A5FF-A69F855C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24396" y="240843"/>
          <a:ext cx="3213956" cy="6585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554942</xdr:colOff>
      <xdr:row>9</xdr:row>
      <xdr:rowOff>168047</xdr:rowOff>
    </xdr:from>
    <xdr:to>
      <xdr:col>19</xdr:col>
      <xdr:colOff>762000</xdr:colOff>
      <xdr:row>34</xdr:row>
      <xdr:rowOff>34636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376D08C-BD08-84F1-8020-9F2069A26F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547378</xdr:colOff>
      <xdr:row>9</xdr:row>
      <xdr:rowOff>170953</xdr:rowOff>
    </xdr:from>
    <xdr:to>
      <xdr:col>9</xdr:col>
      <xdr:colOff>81643</xdr:colOff>
      <xdr:row>21</xdr:row>
      <xdr:rowOff>27213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C9BCFC1-67A8-25B7-77A8-FD5A9FE178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11B9-3401-4D18-A68B-C3655E529A11}">
  <dimension ref="A2:AH52"/>
  <sheetViews>
    <sheetView showGridLines="0" tabSelected="1"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O22" sqref="O22"/>
    </sheetView>
  </sheetViews>
  <sheetFormatPr baseColWidth="10" defaultRowHeight="20.25" x14ac:dyDescent="0.45"/>
  <cols>
    <col min="1" max="1" width="2.85546875" style="1" customWidth="1"/>
    <col min="2" max="2" width="2.28515625" style="148" customWidth="1"/>
    <col min="3" max="3" width="44" style="44" customWidth="1"/>
    <col min="4" max="4" width="4.5703125" style="44" customWidth="1"/>
    <col min="5" max="5" width="15.42578125" style="44" bestFit="1" customWidth="1"/>
    <col min="6" max="6" width="13.28515625" style="44" customWidth="1"/>
    <col min="7" max="7" width="12.85546875" style="44" customWidth="1"/>
    <col min="8" max="8" width="4.7109375" style="46" customWidth="1"/>
    <col min="9" max="9" width="15.42578125" style="44" bestFit="1" customWidth="1"/>
    <col min="10" max="10" width="18.5703125" style="44" customWidth="1"/>
    <col min="11" max="11" width="16.5703125" style="44" customWidth="1"/>
    <col min="12" max="12" width="4.5703125" style="44" customWidth="1"/>
    <col min="13" max="13" width="19" style="47" customWidth="1"/>
    <col min="14" max="14" width="23.85546875" style="44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72" t="str">
        <f>Operaciones!C2</f>
        <v>NUMERALIA AEROPORTUARIA 2025.</v>
      </c>
      <c r="D2" s="45"/>
    </row>
    <row r="4" spans="1:34" x14ac:dyDescent="0.45">
      <c r="C4" s="48" t="str">
        <f>Operaciones!C4</f>
        <v>Fecha de validación: 26 Ene. 2026</v>
      </c>
    </row>
    <row r="5" spans="1:34" x14ac:dyDescent="0.45">
      <c r="C5" s="48" t="str">
        <f>Operaciones!C5</f>
        <v>Fecha de actualización: 26 Ene. 2026</v>
      </c>
    </row>
    <row r="7" spans="1:34" s="31" customFormat="1" ht="28.5" customHeight="1" x14ac:dyDescent="0.55000000000000004">
      <c r="A7" s="30"/>
      <c r="B7" s="149"/>
      <c r="C7" s="153" t="s">
        <v>96</v>
      </c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49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</row>
    <row r="8" spans="1:34" s="30" customFormat="1" ht="14.25" customHeight="1" x14ac:dyDescent="0.55000000000000004">
      <c r="B8" s="149"/>
      <c r="C8" s="49"/>
      <c r="D8" s="49"/>
      <c r="E8" s="49"/>
      <c r="F8" s="49"/>
      <c r="G8" s="49"/>
      <c r="H8" s="50"/>
      <c r="I8" s="49"/>
      <c r="J8" s="49"/>
      <c r="K8" s="49"/>
      <c r="L8" s="49"/>
      <c r="M8" s="51"/>
      <c r="N8" s="49"/>
    </row>
    <row r="9" spans="1:34" s="30" customFormat="1" ht="24" x14ac:dyDescent="0.55000000000000004">
      <c r="B9" s="149"/>
      <c r="C9" s="49"/>
      <c r="D9" s="49"/>
      <c r="E9" s="154" t="s">
        <v>9</v>
      </c>
      <c r="F9" s="154"/>
      <c r="G9" s="154"/>
      <c r="H9" s="52"/>
      <c r="I9" s="154" t="s">
        <v>8</v>
      </c>
      <c r="J9" s="154"/>
      <c r="K9" s="154"/>
      <c r="L9" s="53"/>
      <c r="M9" s="54" t="s">
        <v>94</v>
      </c>
      <c r="N9" s="49"/>
      <c r="O9" s="55"/>
      <c r="P9" s="56"/>
      <c r="Q9" s="56"/>
      <c r="R9" s="56"/>
    </row>
    <row r="10" spans="1:34" s="30" customFormat="1" ht="13.5" customHeight="1" x14ac:dyDescent="0.55000000000000004">
      <c r="B10" s="149"/>
      <c r="C10" s="49"/>
      <c r="D10" s="49"/>
      <c r="E10" s="49"/>
      <c r="F10" s="49"/>
      <c r="G10" s="49"/>
      <c r="H10" s="50"/>
      <c r="I10" s="49"/>
      <c r="J10" s="49"/>
      <c r="K10" s="49"/>
      <c r="L10" s="49"/>
      <c r="M10" s="51"/>
      <c r="N10" s="49"/>
      <c r="O10" s="2"/>
      <c r="P10" s="5"/>
      <c r="Q10" s="5"/>
      <c r="R10" s="6"/>
    </row>
    <row r="11" spans="1:34" s="30" customFormat="1" ht="24" x14ac:dyDescent="0.55000000000000004">
      <c r="B11" s="149"/>
      <c r="C11" s="49"/>
      <c r="D11" s="49"/>
      <c r="E11" s="155" t="s">
        <v>89</v>
      </c>
      <c r="F11" s="155"/>
      <c r="G11" s="57" t="s">
        <v>90</v>
      </c>
      <c r="H11" s="58"/>
      <c r="I11" s="155" t="s">
        <v>89</v>
      </c>
      <c r="J11" s="155"/>
      <c r="K11" s="57" t="s">
        <v>90</v>
      </c>
      <c r="L11" s="59"/>
      <c r="M11" s="57" t="s">
        <v>95</v>
      </c>
      <c r="N11" s="59"/>
      <c r="O11" s="2"/>
      <c r="P11" s="5"/>
      <c r="Q11" s="5"/>
      <c r="R11" s="41"/>
    </row>
    <row r="12" spans="1:34" s="30" customFormat="1" ht="24" customHeight="1" x14ac:dyDescent="0.4">
      <c r="B12" s="149"/>
      <c r="C12" s="156" t="s">
        <v>137</v>
      </c>
      <c r="D12" s="51"/>
      <c r="E12" s="60" t="s">
        <v>91</v>
      </c>
      <c r="F12" s="61">
        <v>8996</v>
      </c>
      <c r="G12" s="150">
        <f>F12+F13+F14</f>
        <v>9462</v>
      </c>
      <c r="H12" s="58"/>
      <c r="I12" s="59" t="s">
        <v>91</v>
      </c>
      <c r="J12" s="62">
        <v>912415</v>
      </c>
      <c r="K12" s="150">
        <f>J12+J13</f>
        <v>913800</v>
      </c>
      <c r="L12" s="59"/>
      <c r="M12" s="151">
        <v>5188</v>
      </c>
      <c r="N12" s="51"/>
      <c r="O12" s="2"/>
      <c r="P12" s="5"/>
      <c r="Q12" s="5"/>
      <c r="R12" s="6"/>
    </row>
    <row r="13" spans="1:34" s="30" customFormat="1" ht="24" x14ac:dyDescent="0.4">
      <c r="B13" s="149"/>
      <c r="C13" s="156"/>
      <c r="D13" s="51"/>
      <c r="E13" s="63" t="s">
        <v>92</v>
      </c>
      <c r="F13" s="62">
        <v>458</v>
      </c>
      <c r="G13" s="150"/>
      <c r="H13" s="58"/>
      <c r="I13" s="64" t="s">
        <v>92</v>
      </c>
      <c r="J13" s="61">
        <v>1385</v>
      </c>
      <c r="K13" s="150"/>
      <c r="L13" s="59"/>
      <c r="M13" s="152"/>
      <c r="N13" s="51"/>
      <c r="O13" s="2"/>
      <c r="P13" s="5"/>
      <c r="Q13" s="5"/>
      <c r="R13" s="41"/>
    </row>
    <row r="14" spans="1:34" s="30" customFormat="1" ht="24" x14ac:dyDescent="0.55000000000000004">
      <c r="B14" s="149"/>
      <c r="C14" s="156"/>
      <c r="D14" s="49"/>
      <c r="E14" s="60" t="s">
        <v>93</v>
      </c>
      <c r="F14" s="61">
        <v>8</v>
      </c>
      <c r="G14" s="150"/>
      <c r="H14" s="58"/>
      <c r="I14" s="59"/>
      <c r="J14" s="62"/>
      <c r="K14" s="65"/>
      <c r="L14" s="59"/>
      <c r="M14" s="51"/>
      <c r="N14" s="51"/>
      <c r="O14" s="2"/>
      <c r="P14" s="5"/>
      <c r="Q14" s="5"/>
      <c r="R14" s="5"/>
    </row>
    <row r="15" spans="1:34" s="30" customFormat="1" ht="7.5" customHeight="1" x14ac:dyDescent="0.55000000000000004">
      <c r="B15" s="149"/>
      <c r="C15" s="49"/>
      <c r="D15" s="49"/>
      <c r="E15" s="63"/>
      <c r="F15" s="62"/>
      <c r="G15" s="62"/>
      <c r="H15" s="58"/>
      <c r="I15" s="59"/>
      <c r="J15" s="62"/>
      <c r="K15" s="62"/>
      <c r="L15" s="59"/>
      <c r="M15" s="51"/>
      <c r="N15" s="51"/>
      <c r="O15" s="2"/>
      <c r="P15" s="5"/>
      <c r="Q15" s="5"/>
      <c r="R15" s="41"/>
    </row>
    <row r="16" spans="1:34" s="30" customFormat="1" ht="24" customHeight="1" x14ac:dyDescent="0.4">
      <c r="B16" s="149"/>
      <c r="C16" s="156" t="s">
        <v>138</v>
      </c>
      <c r="D16" s="51"/>
      <c r="E16" s="60" t="s">
        <v>91</v>
      </c>
      <c r="F16" s="61">
        <v>23211</v>
      </c>
      <c r="G16" s="150">
        <f>F16+F17+F18</f>
        <v>31001</v>
      </c>
      <c r="H16" s="58"/>
      <c r="I16" s="59" t="s">
        <v>91</v>
      </c>
      <c r="J16" s="62">
        <v>2631261</v>
      </c>
      <c r="K16" s="150">
        <f>J16+J17</f>
        <v>2639421</v>
      </c>
      <c r="L16" s="59"/>
      <c r="M16" s="151">
        <v>186319830</v>
      </c>
      <c r="N16" s="51"/>
      <c r="O16" s="2"/>
      <c r="P16" s="5"/>
      <c r="Q16" s="5"/>
      <c r="R16" s="6"/>
    </row>
    <row r="17" spans="2:18" s="30" customFormat="1" ht="24" x14ac:dyDescent="0.4">
      <c r="B17" s="149"/>
      <c r="C17" s="156"/>
      <c r="D17" s="51"/>
      <c r="E17" s="63" t="s">
        <v>92</v>
      </c>
      <c r="F17" s="62">
        <v>2212</v>
      </c>
      <c r="G17" s="150"/>
      <c r="H17" s="58"/>
      <c r="I17" s="64" t="s">
        <v>92</v>
      </c>
      <c r="J17" s="61">
        <v>8160</v>
      </c>
      <c r="K17" s="150"/>
      <c r="L17" s="59"/>
      <c r="M17" s="152"/>
      <c r="N17" s="51"/>
      <c r="O17" s="2"/>
      <c r="P17" s="5"/>
      <c r="Q17" s="5"/>
      <c r="R17" s="41"/>
    </row>
    <row r="18" spans="2:18" s="30" customFormat="1" ht="24" x14ac:dyDescent="0.55000000000000004">
      <c r="B18" s="149"/>
      <c r="C18" s="156"/>
      <c r="D18" s="49"/>
      <c r="E18" s="60" t="s">
        <v>93</v>
      </c>
      <c r="F18" s="61">
        <v>5578</v>
      </c>
      <c r="G18" s="150"/>
      <c r="H18" s="58"/>
      <c r="I18" s="59"/>
      <c r="J18" s="62"/>
      <c r="K18" s="65"/>
      <c r="L18" s="59"/>
      <c r="M18" s="59"/>
      <c r="N18" s="51"/>
      <c r="O18" s="2"/>
      <c r="P18" s="5"/>
      <c r="Q18" s="5"/>
      <c r="R18" s="6"/>
    </row>
    <row r="19" spans="2:18" s="30" customFormat="1" ht="7.5" customHeight="1" x14ac:dyDescent="0.55000000000000004">
      <c r="B19" s="149"/>
      <c r="C19" s="49"/>
      <c r="D19" s="49"/>
      <c r="E19" s="63"/>
      <c r="F19" s="62"/>
      <c r="G19" s="62"/>
      <c r="H19" s="58"/>
      <c r="I19" s="59"/>
      <c r="J19" s="62"/>
      <c r="K19" s="62"/>
      <c r="L19" s="59"/>
      <c r="M19" s="51"/>
      <c r="N19" s="51"/>
      <c r="O19" s="2"/>
      <c r="P19" s="5"/>
      <c r="Q19" s="5"/>
      <c r="R19" s="41"/>
    </row>
    <row r="20" spans="2:18" s="30" customFormat="1" ht="21.75" customHeight="1" x14ac:dyDescent="0.4">
      <c r="B20" s="149"/>
      <c r="C20" s="156" t="s">
        <v>128</v>
      </c>
      <c r="D20" s="51"/>
      <c r="E20" s="60" t="s">
        <v>91</v>
      </c>
      <c r="F20" s="61">
        <v>51734</v>
      </c>
      <c r="G20" s="150">
        <f>F20+F21+F22</f>
        <v>67730</v>
      </c>
      <c r="H20" s="58"/>
      <c r="I20" s="59" t="s">
        <v>91</v>
      </c>
      <c r="J20" s="62">
        <v>6318454</v>
      </c>
      <c r="K20" s="150">
        <f>J20+J21</f>
        <v>6348091</v>
      </c>
      <c r="L20" s="59"/>
      <c r="M20" s="151">
        <v>447341165.22000003</v>
      </c>
      <c r="N20" s="51"/>
      <c r="O20" s="2"/>
      <c r="P20" s="5"/>
      <c r="Q20" s="5"/>
      <c r="R20" s="6"/>
    </row>
    <row r="21" spans="2:18" s="30" customFormat="1" ht="24" x14ac:dyDescent="0.4">
      <c r="B21" s="149"/>
      <c r="C21" s="156"/>
      <c r="D21" s="51"/>
      <c r="E21" s="63" t="s">
        <v>92</v>
      </c>
      <c r="F21" s="62">
        <v>2777</v>
      </c>
      <c r="G21" s="150"/>
      <c r="H21" s="58"/>
      <c r="I21" s="64" t="s">
        <v>92</v>
      </c>
      <c r="J21" s="61">
        <v>29637</v>
      </c>
      <c r="K21" s="150"/>
      <c r="L21" s="59"/>
      <c r="M21" s="152"/>
      <c r="N21" s="51"/>
      <c r="O21" s="2"/>
      <c r="P21" s="5"/>
      <c r="Q21" s="5"/>
      <c r="R21" s="41"/>
    </row>
    <row r="22" spans="2:18" s="30" customFormat="1" ht="24" x14ac:dyDescent="0.55000000000000004">
      <c r="B22" s="149"/>
      <c r="C22" s="156"/>
      <c r="D22" s="49"/>
      <c r="E22" s="60" t="s">
        <v>93</v>
      </c>
      <c r="F22" s="61">
        <v>13219</v>
      </c>
      <c r="G22" s="150"/>
      <c r="H22" s="58"/>
      <c r="I22" s="59"/>
      <c r="J22" s="62"/>
      <c r="K22" s="65"/>
      <c r="L22" s="59"/>
      <c r="M22" s="59"/>
      <c r="N22" s="51"/>
      <c r="O22" s="66"/>
      <c r="P22" s="41"/>
      <c r="Q22" s="41"/>
      <c r="R22" s="41"/>
    </row>
    <row r="23" spans="2:18" s="30" customFormat="1" ht="7.5" customHeight="1" x14ac:dyDescent="0.55000000000000004">
      <c r="B23" s="149"/>
      <c r="C23" s="49"/>
      <c r="D23" s="49"/>
      <c r="E23" s="63"/>
      <c r="F23" s="62"/>
      <c r="G23" s="62"/>
      <c r="H23" s="58"/>
      <c r="I23" s="59"/>
      <c r="J23" s="62"/>
      <c r="K23" s="62"/>
      <c r="L23" s="59"/>
      <c r="M23" s="51"/>
      <c r="N23" s="51"/>
      <c r="O23" s="2"/>
      <c r="P23" s="5"/>
      <c r="Q23" s="5"/>
      <c r="R23" s="41"/>
    </row>
    <row r="24" spans="2:18" s="30" customFormat="1" ht="21.75" customHeight="1" x14ac:dyDescent="0.4">
      <c r="B24" s="149"/>
      <c r="C24" s="160" t="s">
        <v>136</v>
      </c>
      <c r="D24" s="51"/>
      <c r="E24" s="60" t="s">
        <v>91</v>
      </c>
      <c r="F24" s="61">
        <f>Operaciones!F24</f>
        <v>52597</v>
      </c>
      <c r="G24" s="150">
        <f>F24+F25+F26</f>
        <v>67709</v>
      </c>
      <c r="H24" s="58"/>
      <c r="I24" s="59" t="s">
        <v>91</v>
      </c>
      <c r="J24" s="62">
        <f>Pasajeros!F25</f>
        <v>7058219</v>
      </c>
      <c r="K24" s="150">
        <f>J24+J25</f>
        <v>7079333</v>
      </c>
      <c r="L24" s="59"/>
      <c r="M24" s="151">
        <f>Carga!F32</f>
        <v>406192740.74000001</v>
      </c>
      <c r="N24" s="51"/>
      <c r="O24" s="2"/>
      <c r="P24" s="5"/>
      <c r="Q24" s="5"/>
      <c r="R24" s="6"/>
    </row>
    <row r="25" spans="2:18" s="30" customFormat="1" ht="24" x14ac:dyDescent="0.4">
      <c r="B25" s="149"/>
      <c r="C25" s="161"/>
      <c r="D25" s="51"/>
      <c r="E25" s="63" t="s">
        <v>92</v>
      </c>
      <c r="F25" s="62">
        <f>Operaciones!F82</f>
        <v>3071</v>
      </c>
      <c r="G25" s="150"/>
      <c r="H25" s="58"/>
      <c r="I25" s="64" t="s">
        <v>92</v>
      </c>
      <c r="J25" s="61">
        <f>Pasajeros!F103</f>
        <v>21114</v>
      </c>
      <c r="K25" s="150"/>
      <c r="L25" s="59"/>
      <c r="M25" s="152"/>
      <c r="N25" s="51"/>
      <c r="O25" s="2"/>
      <c r="P25" s="5"/>
      <c r="Q25" s="5"/>
      <c r="R25" s="41"/>
    </row>
    <row r="26" spans="2:18" s="30" customFormat="1" ht="24" x14ac:dyDescent="0.55000000000000004">
      <c r="B26" s="149"/>
      <c r="C26" s="161"/>
      <c r="D26" s="49"/>
      <c r="E26" s="60" t="s">
        <v>93</v>
      </c>
      <c r="F26" s="61">
        <f>Operaciones!F110</f>
        <v>12041</v>
      </c>
      <c r="G26" s="150"/>
      <c r="H26" s="58"/>
      <c r="I26" s="59"/>
      <c r="J26" s="62"/>
      <c r="K26" s="65"/>
      <c r="L26" s="59"/>
      <c r="M26" s="59"/>
      <c r="N26" s="51"/>
      <c r="O26" s="66"/>
      <c r="P26" s="41"/>
      <c r="Q26" s="41"/>
      <c r="R26" s="41"/>
    </row>
    <row r="27" spans="2:18" s="30" customFormat="1" ht="9" customHeight="1" x14ac:dyDescent="0.55000000000000004">
      <c r="B27" s="149"/>
      <c r="C27" s="49"/>
      <c r="D27" s="49"/>
      <c r="E27" s="63"/>
      <c r="F27" s="62"/>
      <c r="G27" s="62"/>
      <c r="H27" s="58"/>
      <c r="I27" s="59"/>
      <c r="J27" s="62"/>
      <c r="K27" s="62"/>
      <c r="L27" s="59"/>
      <c r="M27" s="51"/>
      <c r="N27" s="51"/>
      <c r="O27" s="32"/>
    </row>
    <row r="28" spans="2:18" s="30" customFormat="1" ht="24" x14ac:dyDescent="0.4">
      <c r="B28" s="149"/>
      <c r="C28" s="162" t="s">
        <v>139</v>
      </c>
      <c r="D28" s="51"/>
      <c r="E28" s="60" t="s">
        <v>91</v>
      </c>
      <c r="F28" s="61">
        <f>F16+F12+F24+F20</f>
        <v>136538</v>
      </c>
      <c r="G28" s="150">
        <f>F28+F29+F30</f>
        <v>175902</v>
      </c>
      <c r="H28" s="58"/>
      <c r="I28" s="59" t="s">
        <v>91</v>
      </c>
      <c r="J28" s="62">
        <f>J16+J12+J24+J20</f>
        <v>16920349</v>
      </c>
      <c r="K28" s="150">
        <f>J28+J29</f>
        <v>16980645</v>
      </c>
      <c r="L28" s="59"/>
      <c r="M28" s="150">
        <f>Carga!F33</f>
        <v>1039858923.96</v>
      </c>
      <c r="N28" s="51"/>
      <c r="O28" s="157"/>
    </row>
    <row r="29" spans="2:18" s="30" customFormat="1" ht="24" x14ac:dyDescent="0.4">
      <c r="B29" s="149"/>
      <c r="C29" s="163"/>
      <c r="D29" s="51"/>
      <c r="E29" s="63" t="s">
        <v>92</v>
      </c>
      <c r="F29" s="62">
        <f t="shared" ref="F29:F30" si="0">F17+F13+F25+F21</f>
        <v>8518</v>
      </c>
      <c r="G29" s="150"/>
      <c r="H29" s="58"/>
      <c r="I29" s="64" t="s">
        <v>92</v>
      </c>
      <c r="J29" s="61">
        <f>J17+J13+J25+J21</f>
        <v>60296</v>
      </c>
      <c r="K29" s="150"/>
      <c r="L29" s="59"/>
      <c r="M29" s="164"/>
      <c r="N29" s="51"/>
      <c r="O29" s="157"/>
    </row>
    <row r="30" spans="2:18" s="30" customFormat="1" ht="24" x14ac:dyDescent="0.55000000000000004">
      <c r="B30" s="149"/>
      <c r="C30" s="163"/>
      <c r="D30" s="49"/>
      <c r="E30" s="60" t="s">
        <v>93</v>
      </c>
      <c r="F30" s="61">
        <f t="shared" si="0"/>
        <v>30846</v>
      </c>
      <c r="G30" s="150"/>
      <c r="H30" s="58"/>
      <c r="I30" s="59"/>
      <c r="J30" s="51"/>
      <c r="K30" s="59"/>
      <c r="L30" s="59"/>
      <c r="M30" s="59"/>
      <c r="N30" s="49"/>
    </row>
    <row r="31" spans="2:18" ht="21.75" customHeight="1" x14ac:dyDescent="0.45"/>
    <row r="32" spans="2:18" ht="13.5" customHeight="1" x14ac:dyDescent="0.45"/>
    <row r="33" spans="3:10" x14ac:dyDescent="0.45">
      <c r="C33" s="67" t="s">
        <v>82</v>
      </c>
    </row>
    <row r="34" spans="3:10" x14ac:dyDescent="0.45">
      <c r="C34" s="67" t="s">
        <v>88</v>
      </c>
    </row>
    <row r="35" spans="3:10" x14ac:dyDescent="0.45">
      <c r="C35" s="67" t="s">
        <v>101</v>
      </c>
    </row>
    <row r="38" spans="3:10" x14ac:dyDescent="0.45">
      <c r="C38" s="68" t="s">
        <v>112</v>
      </c>
    </row>
    <row r="39" spans="3:10" x14ac:dyDescent="0.45">
      <c r="C39" s="158" t="s">
        <v>28</v>
      </c>
      <c r="D39" s="159"/>
      <c r="E39" s="159"/>
      <c r="F39" s="159"/>
      <c r="G39" s="159"/>
      <c r="H39" s="159"/>
      <c r="I39" s="159"/>
    </row>
    <row r="40" spans="3:10" x14ac:dyDescent="0.45">
      <c r="I40" s="158"/>
      <c r="J40" s="158"/>
    </row>
    <row r="41" spans="3:10" x14ac:dyDescent="0.45">
      <c r="H41" s="69"/>
      <c r="I41" s="70"/>
      <c r="J41" s="70"/>
    </row>
    <row r="42" spans="3:10" x14ac:dyDescent="0.45">
      <c r="H42" s="69"/>
      <c r="I42" s="70"/>
      <c r="J42" s="70"/>
    </row>
    <row r="43" spans="3:10" x14ac:dyDescent="0.45">
      <c r="H43" s="69"/>
      <c r="I43" s="70"/>
      <c r="J43" s="70"/>
    </row>
    <row r="44" spans="3:10" x14ac:dyDescent="0.45">
      <c r="H44" s="69"/>
      <c r="I44" s="70"/>
      <c r="J44" s="70"/>
    </row>
    <row r="45" spans="3:10" x14ac:dyDescent="0.45">
      <c r="H45" s="69"/>
      <c r="I45" s="70"/>
      <c r="J45" s="70"/>
    </row>
    <row r="46" spans="3:10" x14ac:dyDescent="0.45">
      <c r="H46" s="69"/>
      <c r="I46" s="70"/>
      <c r="J46" s="70"/>
    </row>
    <row r="47" spans="3:10" x14ac:dyDescent="0.45">
      <c r="H47" s="69"/>
      <c r="I47" s="70"/>
      <c r="J47" s="70"/>
    </row>
    <row r="48" spans="3:10" x14ac:dyDescent="0.45">
      <c r="H48" s="69"/>
      <c r="I48" s="70"/>
      <c r="J48" s="70"/>
    </row>
    <row r="49" spans="8:10" x14ac:dyDescent="0.45">
      <c r="H49" s="69"/>
      <c r="I49" s="70"/>
      <c r="J49" s="70"/>
    </row>
    <row r="50" spans="8:10" x14ac:dyDescent="0.45">
      <c r="H50" s="69"/>
      <c r="I50" s="70"/>
      <c r="J50" s="70"/>
    </row>
    <row r="51" spans="8:10" x14ac:dyDescent="0.45">
      <c r="H51" s="69"/>
      <c r="I51" s="70"/>
      <c r="J51" s="70"/>
    </row>
    <row r="52" spans="8:10" x14ac:dyDescent="0.45">
      <c r="H52" s="71"/>
      <c r="I52" s="70"/>
      <c r="J52" s="70"/>
    </row>
  </sheetData>
  <mergeCells count="28">
    <mergeCell ref="I40:J40"/>
    <mergeCell ref="C28:C30"/>
    <mergeCell ref="G28:G30"/>
    <mergeCell ref="K28:K29"/>
    <mergeCell ref="M28:M29"/>
    <mergeCell ref="O28:O29"/>
    <mergeCell ref="C39:I39"/>
    <mergeCell ref="C16:C18"/>
    <mergeCell ref="G16:G18"/>
    <mergeCell ref="K16:K17"/>
    <mergeCell ref="M16:M17"/>
    <mergeCell ref="C24:C26"/>
    <mergeCell ref="G24:G26"/>
    <mergeCell ref="K24:K25"/>
    <mergeCell ref="M24:M25"/>
    <mergeCell ref="C20:C22"/>
    <mergeCell ref="G20:G22"/>
    <mergeCell ref="K20:K21"/>
    <mergeCell ref="M20:M21"/>
    <mergeCell ref="G12:G14"/>
    <mergeCell ref="K12:K13"/>
    <mergeCell ref="M12:M13"/>
    <mergeCell ref="C7:M7"/>
    <mergeCell ref="E9:G9"/>
    <mergeCell ref="I9:K9"/>
    <mergeCell ref="E11:F11"/>
    <mergeCell ref="I11:J11"/>
    <mergeCell ref="C12:C14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B2:X139"/>
  <sheetViews>
    <sheetView showGridLines="0"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53" sqref="E53"/>
    </sheetView>
  </sheetViews>
  <sheetFormatPr baseColWidth="10" defaultRowHeight="20.25" x14ac:dyDescent="0.45"/>
  <cols>
    <col min="1" max="1" width="2.85546875" style="1" customWidth="1"/>
    <col min="2" max="2" width="2.28515625" style="44" customWidth="1"/>
    <col min="3" max="3" width="44" style="44" customWidth="1"/>
    <col min="4" max="4" width="21.28515625" style="44" customWidth="1"/>
    <col min="5" max="5" width="31.28515625" style="44" customWidth="1"/>
    <col min="6" max="6" width="17.5703125" style="44" bestFit="1" customWidth="1"/>
    <col min="7" max="7" width="32.85546875" style="46" customWidth="1"/>
    <col min="8" max="8" width="15.85546875" style="44" bestFit="1" customWidth="1"/>
    <col min="9" max="9" width="25.140625" style="44" customWidth="1"/>
    <col min="10" max="10" width="17.28515625" style="44" bestFit="1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6">
      <c r="C2" s="72" t="s">
        <v>130</v>
      </c>
    </row>
    <row r="4" spans="3:24" x14ac:dyDescent="0.45">
      <c r="C4" s="44" t="str">
        <f>Pasajeros!C4</f>
        <v>Fecha de validación: 26 Ene. 2026</v>
      </c>
    </row>
    <row r="5" spans="3:24" x14ac:dyDescent="0.45">
      <c r="C5" s="44" t="str">
        <f>Pasajeros!C5</f>
        <v>Fecha de actualización: 26 Ene.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55000000000000004">
      <c r="C7" s="154" t="s">
        <v>74</v>
      </c>
      <c r="D7" s="154"/>
      <c r="E7" s="154"/>
      <c r="V7" s="3"/>
      <c r="W7" s="3"/>
      <c r="X7" s="3"/>
    </row>
    <row r="8" spans="3:24" ht="24" x14ac:dyDescent="0.55000000000000004">
      <c r="C8" s="53" t="s">
        <v>81</v>
      </c>
    </row>
    <row r="9" spans="3:24" x14ac:dyDescent="0.45">
      <c r="C9" s="44" t="s">
        <v>131</v>
      </c>
    </row>
    <row r="10" spans="3:24" x14ac:dyDescent="0.45">
      <c r="D10" s="73" t="s">
        <v>9</v>
      </c>
      <c r="E10" s="73"/>
    </row>
    <row r="11" spans="3:24" ht="28.5" customHeight="1" x14ac:dyDescent="0.45">
      <c r="C11" s="74" t="s">
        <v>0</v>
      </c>
      <c r="D11" s="74" t="s">
        <v>10</v>
      </c>
      <c r="E11" s="74" t="s">
        <v>11</v>
      </c>
      <c r="F11" s="74" t="s">
        <v>12</v>
      </c>
      <c r="G11" s="75" t="s">
        <v>21</v>
      </c>
    </row>
    <row r="12" spans="3:24" x14ac:dyDescent="0.45">
      <c r="C12" s="76" t="s">
        <v>40</v>
      </c>
      <c r="D12" s="77">
        <v>4181</v>
      </c>
      <c r="E12" s="77">
        <v>307</v>
      </c>
      <c r="F12" s="78">
        <f>E12+D12</f>
        <v>4488</v>
      </c>
      <c r="G12" s="79" t="s">
        <v>86</v>
      </c>
    </row>
    <row r="13" spans="3:24" x14ac:dyDescent="0.45">
      <c r="C13" s="80" t="s">
        <v>41</v>
      </c>
      <c r="D13" s="81">
        <v>3743</v>
      </c>
      <c r="E13" s="81">
        <v>273</v>
      </c>
      <c r="F13" s="82">
        <f>E13+D13</f>
        <v>4016</v>
      </c>
      <c r="G13" s="79">
        <f>IFERROR((F13/F12)-1,"-")</f>
        <v>-0.10516934046345816</v>
      </c>
    </row>
    <row r="14" spans="3:24" x14ac:dyDescent="0.45">
      <c r="C14" s="76" t="s">
        <v>29</v>
      </c>
      <c r="D14" s="83">
        <v>4114</v>
      </c>
      <c r="E14" s="83">
        <v>312</v>
      </c>
      <c r="F14" s="78">
        <f t="shared" ref="F14:F23" si="0">E14+D14</f>
        <v>4426</v>
      </c>
      <c r="G14" s="79">
        <f t="shared" ref="G14:G23" si="1">IFERROR((F14/F13)-1,"-")</f>
        <v>0.10209163346613548</v>
      </c>
    </row>
    <row r="15" spans="3:24" x14ac:dyDescent="0.45">
      <c r="C15" s="80" t="s">
        <v>1</v>
      </c>
      <c r="D15" s="81">
        <v>4270</v>
      </c>
      <c r="E15" s="81">
        <v>305</v>
      </c>
      <c r="F15" s="82">
        <f>E15+D15</f>
        <v>4575</v>
      </c>
      <c r="G15" s="79">
        <f t="shared" si="1"/>
        <v>3.36647085404429E-2</v>
      </c>
    </row>
    <row r="16" spans="3:24" x14ac:dyDescent="0.45">
      <c r="C16" s="76" t="s">
        <v>2</v>
      </c>
      <c r="D16" s="83">
        <v>4145</v>
      </c>
      <c r="E16" s="83">
        <v>298</v>
      </c>
      <c r="F16" s="78">
        <f t="shared" si="0"/>
        <v>4443</v>
      </c>
      <c r="G16" s="79">
        <f t="shared" si="1"/>
        <v>-2.8852459016393439E-2</v>
      </c>
    </row>
    <row r="17" spans="3:7" x14ac:dyDescent="0.45">
      <c r="C17" s="80" t="s">
        <v>3</v>
      </c>
      <c r="D17" s="81">
        <v>3860</v>
      </c>
      <c r="E17" s="81">
        <v>269</v>
      </c>
      <c r="F17" s="82">
        <f t="shared" si="0"/>
        <v>4129</v>
      </c>
      <c r="G17" s="79">
        <f t="shared" si="1"/>
        <v>-7.0672968714832307E-2</v>
      </c>
    </row>
    <row r="18" spans="3:7" x14ac:dyDescent="0.45">
      <c r="C18" s="76" t="s">
        <v>4</v>
      </c>
      <c r="D18" s="83">
        <v>4113</v>
      </c>
      <c r="E18" s="83">
        <v>317</v>
      </c>
      <c r="F18" s="78">
        <f t="shared" si="0"/>
        <v>4430</v>
      </c>
      <c r="G18" s="79">
        <f t="shared" si="1"/>
        <v>7.2899007023492279E-2</v>
      </c>
    </row>
    <row r="19" spans="3:7" x14ac:dyDescent="0.45">
      <c r="C19" s="80" t="s">
        <v>5</v>
      </c>
      <c r="D19" s="81">
        <v>4167</v>
      </c>
      <c r="E19" s="81">
        <v>333</v>
      </c>
      <c r="F19" s="82">
        <f t="shared" si="0"/>
        <v>4500</v>
      </c>
      <c r="G19" s="79">
        <f t="shared" si="1"/>
        <v>1.5801354401805856E-2</v>
      </c>
    </row>
    <row r="20" spans="3:7" x14ac:dyDescent="0.45">
      <c r="C20" s="76" t="s">
        <v>6</v>
      </c>
      <c r="D20" s="83">
        <v>3836</v>
      </c>
      <c r="E20" s="83">
        <v>299</v>
      </c>
      <c r="F20" s="78">
        <f t="shared" si="0"/>
        <v>4135</v>
      </c>
      <c r="G20" s="79">
        <f t="shared" si="1"/>
        <v>-8.1111111111111134E-2</v>
      </c>
    </row>
    <row r="21" spans="3:7" x14ac:dyDescent="0.45">
      <c r="C21" s="80" t="s">
        <v>18</v>
      </c>
      <c r="D21" s="84">
        <v>3972</v>
      </c>
      <c r="E21" s="84">
        <v>319</v>
      </c>
      <c r="F21" s="82">
        <f t="shared" si="0"/>
        <v>4291</v>
      </c>
      <c r="G21" s="79">
        <f t="shared" si="1"/>
        <v>3.7726723095526049E-2</v>
      </c>
    </row>
    <row r="22" spans="3:7" x14ac:dyDescent="0.45">
      <c r="C22" s="76" t="s">
        <v>24</v>
      </c>
      <c r="D22" s="83">
        <v>4225</v>
      </c>
      <c r="E22" s="83">
        <v>233</v>
      </c>
      <c r="F22" s="78">
        <f t="shared" si="0"/>
        <v>4458</v>
      </c>
      <c r="G22" s="79">
        <f t="shared" si="1"/>
        <v>3.8918666977394656E-2</v>
      </c>
    </row>
    <row r="23" spans="3:7" x14ac:dyDescent="0.45">
      <c r="C23" s="80" t="s">
        <v>25</v>
      </c>
      <c r="D23" s="84">
        <v>4493</v>
      </c>
      <c r="E23" s="84">
        <v>213</v>
      </c>
      <c r="F23" s="82">
        <f t="shared" si="0"/>
        <v>4706</v>
      </c>
      <c r="G23" s="79">
        <f t="shared" si="1"/>
        <v>5.5630327501121624E-2</v>
      </c>
    </row>
    <row r="24" spans="3:7" x14ac:dyDescent="0.45">
      <c r="C24" s="85" t="s">
        <v>7</v>
      </c>
      <c r="D24" s="86">
        <f>SUM(D12:D23)</f>
        <v>49119</v>
      </c>
      <c r="E24" s="86">
        <f>SUM(E12:E23)</f>
        <v>3478</v>
      </c>
      <c r="F24" s="87">
        <f>SUM(F12:F23)</f>
        <v>52597</v>
      </c>
      <c r="G24" s="88"/>
    </row>
    <row r="25" spans="3:7" ht="8.25" customHeight="1" x14ac:dyDescent="0.45">
      <c r="G25" s="88"/>
    </row>
    <row r="26" spans="3:7" x14ac:dyDescent="0.45">
      <c r="C26" s="44" t="s">
        <v>44</v>
      </c>
      <c r="G26" s="88"/>
    </row>
    <row r="27" spans="3:7" x14ac:dyDescent="0.45">
      <c r="D27" s="165" t="s">
        <v>9</v>
      </c>
      <c r="E27" s="165"/>
      <c r="G27" s="88"/>
    </row>
    <row r="28" spans="3:7" x14ac:dyDescent="0.45">
      <c r="C28" s="74" t="s">
        <v>46</v>
      </c>
      <c r="D28" s="74" t="s">
        <v>10</v>
      </c>
      <c r="E28" s="74" t="s">
        <v>11</v>
      </c>
      <c r="F28" s="74" t="s">
        <v>12</v>
      </c>
      <c r="G28" s="88"/>
    </row>
    <row r="29" spans="3:7" x14ac:dyDescent="0.45">
      <c r="C29" s="76">
        <v>2022</v>
      </c>
      <c r="D29" s="77">
        <v>8621</v>
      </c>
      <c r="E29" s="77">
        <v>375</v>
      </c>
      <c r="F29" s="78">
        <f>E29+D29</f>
        <v>8996</v>
      </c>
      <c r="G29" s="88"/>
    </row>
    <row r="30" spans="3:7" x14ac:dyDescent="0.45">
      <c r="C30" s="76">
        <v>2023</v>
      </c>
      <c r="D30" s="77">
        <v>21260</v>
      </c>
      <c r="E30" s="77">
        <v>1951</v>
      </c>
      <c r="F30" s="78">
        <f>SUM(D30:E30)</f>
        <v>23211</v>
      </c>
      <c r="G30" s="88"/>
    </row>
    <row r="31" spans="3:7" x14ac:dyDescent="0.45">
      <c r="C31" s="76">
        <v>2024</v>
      </c>
      <c r="D31" s="77">
        <v>48162</v>
      </c>
      <c r="E31" s="77">
        <v>3572</v>
      </c>
      <c r="F31" s="78">
        <v>51734</v>
      </c>
      <c r="G31" s="88"/>
    </row>
    <row r="32" spans="3:7" x14ac:dyDescent="0.45">
      <c r="C32" s="76">
        <v>2025</v>
      </c>
      <c r="D32" s="77">
        <f>D24</f>
        <v>49119</v>
      </c>
      <c r="E32" s="77">
        <f>E24</f>
        <v>3478</v>
      </c>
      <c r="F32" s="78">
        <f>F24</f>
        <v>52597</v>
      </c>
      <c r="G32" s="88"/>
    </row>
    <row r="33" spans="3:10" x14ac:dyDescent="0.45">
      <c r="C33" s="85" t="s">
        <v>45</v>
      </c>
      <c r="D33" s="86">
        <f>SUM(D29:D32)</f>
        <v>127162</v>
      </c>
      <c r="E33" s="86">
        <f t="shared" ref="E33" si="2">SUM(E29:E32)</f>
        <v>9376</v>
      </c>
      <c r="F33" s="86">
        <f>SUM(F29:F32)</f>
        <v>136538</v>
      </c>
      <c r="G33" s="88"/>
    </row>
    <row r="34" spans="3:10" x14ac:dyDescent="0.45">
      <c r="G34" s="88"/>
    </row>
    <row r="35" spans="3:10" ht="24" x14ac:dyDescent="0.55000000000000004">
      <c r="C35" s="53" t="s">
        <v>85</v>
      </c>
    </row>
    <row r="36" spans="3:10" x14ac:dyDescent="0.45">
      <c r="C36" s="44" t="s">
        <v>131</v>
      </c>
    </row>
    <row r="37" spans="3:10" x14ac:dyDescent="0.45">
      <c r="D37" s="158"/>
      <c r="E37" s="158"/>
    </row>
    <row r="38" spans="3:10" x14ac:dyDescent="0.45">
      <c r="C38" s="89"/>
      <c r="D38" s="168" t="s">
        <v>49</v>
      </c>
      <c r="E38" s="168"/>
      <c r="F38" s="168"/>
      <c r="G38" s="169" t="s">
        <v>50</v>
      </c>
      <c r="H38" s="169"/>
      <c r="I38" s="169"/>
      <c r="J38" s="89"/>
    </row>
    <row r="39" spans="3:10" ht="39" x14ac:dyDescent="0.45">
      <c r="C39" s="90" t="s">
        <v>0</v>
      </c>
      <c r="D39" s="91" t="s">
        <v>14</v>
      </c>
      <c r="E39" s="91" t="s">
        <v>15</v>
      </c>
      <c r="F39" s="92" t="s">
        <v>26</v>
      </c>
      <c r="G39" s="93" t="s">
        <v>14</v>
      </c>
      <c r="H39" s="94" t="s">
        <v>15</v>
      </c>
      <c r="I39" s="95" t="s">
        <v>27</v>
      </c>
      <c r="J39" s="96" t="s">
        <v>7</v>
      </c>
    </row>
    <row r="40" spans="3:10" x14ac:dyDescent="0.45">
      <c r="C40" s="76" t="s">
        <v>40</v>
      </c>
      <c r="D40" s="83">
        <v>2091</v>
      </c>
      <c r="E40" s="83">
        <v>2090</v>
      </c>
      <c r="F40" s="97">
        <v>4181</v>
      </c>
      <c r="G40" s="98">
        <v>154</v>
      </c>
      <c r="H40" s="83">
        <v>153</v>
      </c>
      <c r="I40" s="97">
        <v>307</v>
      </c>
      <c r="J40" s="78">
        <f t="shared" ref="J40:J51" si="3">I40+F40</f>
        <v>4488</v>
      </c>
    </row>
    <row r="41" spans="3:10" x14ac:dyDescent="0.45">
      <c r="C41" s="80" t="s">
        <v>41</v>
      </c>
      <c r="D41" s="81">
        <v>1873</v>
      </c>
      <c r="E41" s="81">
        <v>1870</v>
      </c>
      <c r="F41" s="99">
        <v>3743</v>
      </c>
      <c r="G41" s="100">
        <v>136</v>
      </c>
      <c r="H41" s="81">
        <v>137</v>
      </c>
      <c r="I41" s="99">
        <v>273</v>
      </c>
      <c r="J41" s="82">
        <f t="shared" si="3"/>
        <v>4016</v>
      </c>
    </row>
    <row r="42" spans="3:10" x14ac:dyDescent="0.45">
      <c r="C42" s="76" t="s">
        <v>29</v>
      </c>
      <c r="D42" s="83">
        <v>2057</v>
      </c>
      <c r="E42" s="83">
        <v>2057</v>
      </c>
      <c r="F42" s="97">
        <v>4114</v>
      </c>
      <c r="G42" s="98">
        <v>156</v>
      </c>
      <c r="H42" s="83">
        <v>156</v>
      </c>
      <c r="I42" s="97">
        <v>312</v>
      </c>
      <c r="J42" s="78">
        <f t="shared" si="3"/>
        <v>4426</v>
      </c>
    </row>
    <row r="43" spans="3:10" x14ac:dyDescent="0.45">
      <c r="C43" s="80" t="s">
        <v>1</v>
      </c>
      <c r="D43" s="81">
        <v>2136</v>
      </c>
      <c r="E43" s="81">
        <v>2134</v>
      </c>
      <c r="F43" s="99">
        <v>4270</v>
      </c>
      <c r="G43" s="100">
        <v>153</v>
      </c>
      <c r="H43" s="81">
        <v>152</v>
      </c>
      <c r="I43" s="99">
        <v>305</v>
      </c>
      <c r="J43" s="82">
        <f t="shared" si="3"/>
        <v>4575</v>
      </c>
    </row>
    <row r="44" spans="3:10" x14ac:dyDescent="0.45">
      <c r="C44" s="76" t="s">
        <v>2</v>
      </c>
      <c r="D44" s="83">
        <v>2072</v>
      </c>
      <c r="E44" s="83">
        <v>2073</v>
      </c>
      <c r="F44" s="97">
        <v>4145</v>
      </c>
      <c r="G44" s="98">
        <v>148</v>
      </c>
      <c r="H44" s="83">
        <v>150</v>
      </c>
      <c r="I44" s="97">
        <v>298</v>
      </c>
      <c r="J44" s="78">
        <f t="shared" si="3"/>
        <v>4443</v>
      </c>
    </row>
    <row r="45" spans="3:10" x14ac:dyDescent="0.45">
      <c r="C45" s="80" t="s">
        <v>3</v>
      </c>
      <c r="D45" s="81">
        <v>1931</v>
      </c>
      <c r="E45" s="81">
        <v>1929</v>
      </c>
      <c r="F45" s="99">
        <v>3860</v>
      </c>
      <c r="G45" s="100">
        <v>135</v>
      </c>
      <c r="H45" s="81">
        <v>134</v>
      </c>
      <c r="I45" s="99">
        <v>269</v>
      </c>
      <c r="J45" s="82">
        <f t="shared" si="3"/>
        <v>4129</v>
      </c>
    </row>
    <row r="46" spans="3:10" x14ac:dyDescent="0.45">
      <c r="C46" s="76" t="s">
        <v>4</v>
      </c>
      <c r="D46" s="83">
        <v>2056</v>
      </c>
      <c r="E46" s="83">
        <v>2057</v>
      </c>
      <c r="F46" s="97">
        <v>4113</v>
      </c>
      <c r="G46" s="98">
        <v>158</v>
      </c>
      <c r="H46" s="83">
        <v>159</v>
      </c>
      <c r="I46" s="97">
        <v>317</v>
      </c>
      <c r="J46" s="78">
        <f t="shared" si="3"/>
        <v>4430</v>
      </c>
    </row>
    <row r="47" spans="3:10" x14ac:dyDescent="0.45">
      <c r="C47" s="80" t="s">
        <v>5</v>
      </c>
      <c r="D47" s="81">
        <v>2092</v>
      </c>
      <c r="E47" s="81">
        <v>2075</v>
      </c>
      <c r="F47" s="99">
        <v>4167</v>
      </c>
      <c r="G47" s="100">
        <v>158</v>
      </c>
      <c r="H47" s="81">
        <v>175</v>
      </c>
      <c r="I47" s="99">
        <v>333</v>
      </c>
      <c r="J47" s="82">
        <f t="shared" si="3"/>
        <v>4500</v>
      </c>
    </row>
    <row r="48" spans="3:10" x14ac:dyDescent="0.45">
      <c r="C48" s="76" t="s">
        <v>6</v>
      </c>
      <c r="D48" s="83">
        <v>1917</v>
      </c>
      <c r="E48" s="83">
        <v>1919</v>
      </c>
      <c r="F48" s="97">
        <v>3836</v>
      </c>
      <c r="G48" s="98">
        <v>149</v>
      </c>
      <c r="H48" s="83">
        <v>150</v>
      </c>
      <c r="I48" s="97">
        <v>299</v>
      </c>
      <c r="J48" s="78">
        <f t="shared" si="3"/>
        <v>4135</v>
      </c>
    </row>
    <row r="49" spans="3:10" x14ac:dyDescent="0.45">
      <c r="C49" s="80" t="s">
        <v>18</v>
      </c>
      <c r="D49" s="81">
        <v>1988</v>
      </c>
      <c r="E49" s="81">
        <v>1984</v>
      </c>
      <c r="F49" s="99">
        <v>3972</v>
      </c>
      <c r="G49" s="100">
        <v>158</v>
      </c>
      <c r="H49" s="81">
        <v>161</v>
      </c>
      <c r="I49" s="99">
        <v>319</v>
      </c>
      <c r="J49" s="82">
        <f t="shared" si="3"/>
        <v>4291</v>
      </c>
    </row>
    <row r="50" spans="3:10" x14ac:dyDescent="0.45">
      <c r="C50" s="76" t="s">
        <v>24</v>
      </c>
      <c r="D50" s="83">
        <v>2111</v>
      </c>
      <c r="E50" s="83">
        <v>2114</v>
      </c>
      <c r="F50" s="97">
        <v>4225</v>
      </c>
      <c r="G50" s="98">
        <v>115</v>
      </c>
      <c r="H50" s="83">
        <v>118</v>
      </c>
      <c r="I50" s="97">
        <v>233</v>
      </c>
      <c r="J50" s="78">
        <f t="shared" si="3"/>
        <v>4458</v>
      </c>
    </row>
    <row r="51" spans="3:10" x14ac:dyDescent="0.45">
      <c r="C51" s="80" t="s">
        <v>25</v>
      </c>
      <c r="D51" s="81">
        <v>2251</v>
      </c>
      <c r="E51" s="81">
        <v>2242</v>
      </c>
      <c r="F51" s="99">
        <v>4493</v>
      </c>
      <c r="G51" s="100">
        <v>104</v>
      </c>
      <c r="H51" s="81">
        <v>109</v>
      </c>
      <c r="I51" s="99">
        <v>213</v>
      </c>
      <c r="J51" s="82">
        <f t="shared" si="3"/>
        <v>4706</v>
      </c>
    </row>
    <row r="52" spans="3:10" x14ac:dyDescent="0.45">
      <c r="C52" s="85" t="s">
        <v>7</v>
      </c>
      <c r="D52" s="101">
        <f>SUM(D40:D51)</f>
        <v>24575</v>
      </c>
      <c r="E52" s="101">
        <f t="shared" ref="E52:I52" si="4">SUM(E40:E51)</f>
        <v>24544</v>
      </c>
      <c r="F52" s="102">
        <f t="shared" si="4"/>
        <v>49119</v>
      </c>
      <c r="G52" s="103">
        <f t="shared" si="4"/>
        <v>1724</v>
      </c>
      <c r="H52" s="101">
        <f t="shared" si="4"/>
        <v>1754</v>
      </c>
      <c r="I52" s="102">
        <f t="shared" si="4"/>
        <v>3478</v>
      </c>
      <c r="J52" s="104">
        <f>SUM(J40:J51)</f>
        <v>52597</v>
      </c>
    </row>
    <row r="53" spans="3:10" x14ac:dyDescent="0.45">
      <c r="E53" s="70"/>
      <c r="F53" s="105"/>
      <c r="I53" s="105"/>
    </row>
    <row r="54" spans="3:10" x14ac:dyDescent="0.45">
      <c r="C54" s="44" t="s">
        <v>44</v>
      </c>
      <c r="F54" s="105"/>
      <c r="I54" s="105"/>
    </row>
    <row r="55" spans="3:10" ht="12" customHeight="1" x14ac:dyDescent="0.45">
      <c r="F55" s="105"/>
      <c r="I55" s="105"/>
    </row>
    <row r="56" spans="3:10" x14ac:dyDescent="0.45">
      <c r="C56" s="89"/>
      <c r="D56" s="168" t="s">
        <v>49</v>
      </c>
      <c r="E56" s="168"/>
      <c r="F56" s="168"/>
      <c r="G56" s="169" t="s">
        <v>50</v>
      </c>
      <c r="H56" s="169"/>
      <c r="I56" s="169"/>
      <c r="J56" s="89"/>
    </row>
    <row r="57" spans="3:10" ht="39" x14ac:dyDescent="0.45">
      <c r="C57" s="90" t="s">
        <v>46</v>
      </c>
      <c r="D57" s="91" t="s">
        <v>14</v>
      </c>
      <c r="E57" s="91" t="s">
        <v>15</v>
      </c>
      <c r="F57" s="92" t="s">
        <v>26</v>
      </c>
      <c r="G57" s="93" t="s">
        <v>14</v>
      </c>
      <c r="H57" s="94" t="s">
        <v>15</v>
      </c>
      <c r="I57" s="95" t="s">
        <v>27</v>
      </c>
      <c r="J57" s="96" t="s">
        <v>12</v>
      </c>
    </row>
    <row r="58" spans="3:10" x14ac:dyDescent="0.45">
      <c r="C58" s="106">
        <v>2022</v>
      </c>
      <c r="D58" s="77">
        <v>4315</v>
      </c>
      <c r="E58" s="77">
        <v>4306</v>
      </c>
      <c r="F58" s="107">
        <v>8621</v>
      </c>
      <c r="G58" s="108">
        <v>183</v>
      </c>
      <c r="H58" s="77">
        <v>192</v>
      </c>
      <c r="I58" s="107">
        <v>375</v>
      </c>
      <c r="J58" s="109">
        <v>8996</v>
      </c>
    </row>
    <row r="59" spans="3:10" x14ac:dyDescent="0.45">
      <c r="C59" s="106">
        <v>2023</v>
      </c>
      <c r="D59" s="77">
        <v>10619</v>
      </c>
      <c r="E59" s="77">
        <v>10641</v>
      </c>
      <c r="F59" s="107">
        <v>21260</v>
      </c>
      <c r="G59" s="108">
        <v>979</v>
      </c>
      <c r="H59" s="77">
        <v>972</v>
      </c>
      <c r="I59" s="107">
        <v>1951</v>
      </c>
      <c r="J59" s="109">
        <v>23211</v>
      </c>
    </row>
    <row r="60" spans="3:10" x14ac:dyDescent="0.45">
      <c r="C60" s="106">
        <v>2024</v>
      </c>
      <c r="D60" s="77">
        <v>24102</v>
      </c>
      <c r="E60" s="77">
        <v>24060</v>
      </c>
      <c r="F60" s="107">
        <v>48162</v>
      </c>
      <c r="G60" s="108">
        <v>1786</v>
      </c>
      <c r="H60" s="77">
        <v>1786</v>
      </c>
      <c r="I60" s="107">
        <v>3572</v>
      </c>
      <c r="J60" s="109">
        <v>51734</v>
      </c>
    </row>
    <row r="61" spans="3:10" x14ac:dyDescent="0.45">
      <c r="C61" s="106">
        <v>2025</v>
      </c>
      <c r="D61" s="77">
        <f>D52</f>
        <v>24575</v>
      </c>
      <c r="E61" s="77">
        <f t="shared" ref="E61:J61" si="5">E52</f>
        <v>24544</v>
      </c>
      <c r="F61" s="107">
        <f t="shared" si="5"/>
        <v>49119</v>
      </c>
      <c r="G61" s="108">
        <f t="shared" si="5"/>
        <v>1724</v>
      </c>
      <c r="H61" s="77">
        <f t="shared" si="5"/>
        <v>1754</v>
      </c>
      <c r="I61" s="107">
        <f t="shared" si="5"/>
        <v>3478</v>
      </c>
      <c r="J61" s="109">
        <f t="shared" si="5"/>
        <v>52597</v>
      </c>
    </row>
    <row r="62" spans="3:10" x14ac:dyDescent="0.45">
      <c r="C62" s="110" t="s">
        <v>45</v>
      </c>
      <c r="D62" s="111">
        <f t="shared" ref="D62:I62" si="6">D59+D58+D61+D60</f>
        <v>63611</v>
      </c>
      <c r="E62" s="111">
        <f t="shared" si="6"/>
        <v>63551</v>
      </c>
      <c r="F62" s="111">
        <f t="shared" si="6"/>
        <v>127162</v>
      </c>
      <c r="G62" s="111">
        <f t="shared" si="6"/>
        <v>4672</v>
      </c>
      <c r="H62" s="111">
        <f t="shared" si="6"/>
        <v>4704</v>
      </c>
      <c r="I62" s="111">
        <f t="shared" si="6"/>
        <v>9376</v>
      </c>
      <c r="J62" s="111">
        <f>J59+J58+J61+J60</f>
        <v>136538</v>
      </c>
    </row>
    <row r="63" spans="3:10" x14ac:dyDescent="0.45">
      <c r="F63" s="105"/>
      <c r="I63" s="105"/>
    </row>
    <row r="64" spans="3:10" ht="27" customHeight="1" x14ac:dyDescent="0.55000000000000004">
      <c r="C64" s="154" t="s">
        <v>73</v>
      </c>
      <c r="D64" s="154"/>
      <c r="E64" s="154"/>
    </row>
    <row r="65" spans="3:11" x14ac:dyDescent="0.45">
      <c r="H65" s="112"/>
      <c r="I65" s="112"/>
      <c r="J65" s="112"/>
      <c r="K65" s="4"/>
    </row>
    <row r="66" spans="3:11" ht="24" x14ac:dyDescent="0.55000000000000004">
      <c r="C66" s="53" t="s">
        <v>48</v>
      </c>
      <c r="H66" s="112"/>
      <c r="I66" s="112"/>
      <c r="J66" s="112"/>
      <c r="K66" s="4"/>
    </row>
    <row r="67" spans="3:11" x14ac:dyDescent="0.45">
      <c r="C67" s="44" t="s">
        <v>131</v>
      </c>
      <c r="H67" s="112"/>
      <c r="I67" s="112"/>
      <c r="J67" s="112"/>
      <c r="K67" s="4"/>
    </row>
    <row r="68" spans="3:11" ht="21" customHeight="1" x14ac:dyDescent="0.45">
      <c r="D68" s="113" t="s">
        <v>9</v>
      </c>
      <c r="E68" s="73"/>
      <c r="G68" s="114"/>
      <c r="H68" s="166" t="s">
        <v>8</v>
      </c>
      <c r="I68" s="166"/>
      <c r="J68" s="75"/>
      <c r="K68" s="4"/>
    </row>
    <row r="69" spans="3:11" x14ac:dyDescent="0.45">
      <c r="C69" s="115" t="s">
        <v>0</v>
      </c>
      <c r="D69" s="116" t="s">
        <v>14</v>
      </c>
      <c r="E69" s="116" t="s">
        <v>15</v>
      </c>
      <c r="F69" s="116" t="s">
        <v>12</v>
      </c>
      <c r="G69" s="117"/>
      <c r="H69" s="117"/>
      <c r="I69" s="117"/>
      <c r="J69" s="117"/>
      <c r="K69" s="4"/>
    </row>
    <row r="70" spans="3:11" x14ac:dyDescent="0.45">
      <c r="C70" s="76" t="s">
        <v>40</v>
      </c>
      <c r="D70" s="83">
        <v>127</v>
      </c>
      <c r="E70" s="83">
        <v>124</v>
      </c>
      <c r="F70" s="78">
        <f>E70+D70</f>
        <v>251</v>
      </c>
      <c r="G70" s="117"/>
      <c r="H70" s="118"/>
      <c r="I70" s="118"/>
      <c r="J70" s="118"/>
      <c r="K70" s="4"/>
    </row>
    <row r="71" spans="3:11" x14ac:dyDescent="0.45">
      <c r="C71" s="80" t="s">
        <v>41</v>
      </c>
      <c r="D71" s="81">
        <v>121</v>
      </c>
      <c r="E71" s="81">
        <v>121</v>
      </c>
      <c r="F71" s="119">
        <f t="shared" ref="F71:F81" si="7">E71+D71</f>
        <v>242</v>
      </c>
      <c r="G71" s="117"/>
      <c r="H71" s="118"/>
      <c r="I71" s="118"/>
      <c r="J71" s="118"/>
      <c r="K71" s="4"/>
    </row>
    <row r="72" spans="3:11" x14ac:dyDescent="0.45">
      <c r="C72" s="76" t="s">
        <v>29</v>
      </c>
      <c r="D72" s="120">
        <v>134</v>
      </c>
      <c r="E72" s="120">
        <v>138</v>
      </c>
      <c r="F72" s="78">
        <f t="shared" si="7"/>
        <v>272</v>
      </c>
      <c r="G72" s="117"/>
      <c r="H72" s="118"/>
      <c r="I72" s="118"/>
      <c r="J72" s="118"/>
      <c r="K72" s="4"/>
    </row>
    <row r="73" spans="3:11" x14ac:dyDescent="0.45">
      <c r="C73" s="80" t="s">
        <v>1</v>
      </c>
      <c r="D73" s="121">
        <v>127</v>
      </c>
      <c r="E73" s="121">
        <v>122</v>
      </c>
      <c r="F73" s="119">
        <f t="shared" si="7"/>
        <v>249</v>
      </c>
      <c r="G73" s="117"/>
      <c r="H73" s="118"/>
      <c r="I73" s="118"/>
      <c r="J73" s="118"/>
      <c r="K73" s="4"/>
    </row>
    <row r="74" spans="3:11" x14ac:dyDescent="0.45">
      <c r="C74" s="76" t="s">
        <v>2</v>
      </c>
      <c r="D74" s="120">
        <v>112</v>
      </c>
      <c r="E74" s="120">
        <v>114</v>
      </c>
      <c r="F74" s="78">
        <f t="shared" si="7"/>
        <v>226</v>
      </c>
      <c r="G74" s="117"/>
      <c r="H74" s="118"/>
      <c r="I74" s="118"/>
      <c r="J74" s="118"/>
      <c r="K74" s="4"/>
    </row>
    <row r="75" spans="3:11" x14ac:dyDescent="0.45">
      <c r="C75" s="80" t="s">
        <v>3</v>
      </c>
      <c r="D75" s="121">
        <v>104</v>
      </c>
      <c r="E75" s="121">
        <v>105</v>
      </c>
      <c r="F75" s="119">
        <f t="shared" si="7"/>
        <v>209</v>
      </c>
      <c r="G75" s="117"/>
      <c r="H75" s="118"/>
      <c r="I75" s="118"/>
      <c r="J75" s="118"/>
      <c r="K75" s="4"/>
    </row>
    <row r="76" spans="3:11" x14ac:dyDescent="0.45">
      <c r="C76" s="76" t="s">
        <v>4</v>
      </c>
      <c r="D76" s="120">
        <v>117</v>
      </c>
      <c r="E76" s="120">
        <v>117</v>
      </c>
      <c r="F76" s="78">
        <f t="shared" si="7"/>
        <v>234</v>
      </c>
      <c r="G76" s="117"/>
      <c r="H76" s="118"/>
      <c r="I76" s="118"/>
      <c r="J76" s="118"/>
      <c r="K76" s="4"/>
    </row>
    <row r="77" spans="3:11" x14ac:dyDescent="0.45">
      <c r="C77" s="80" t="s">
        <v>5</v>
      </c>
      <c r="D77" s="121">
        <v>139</v>
      </c>
      <c r="E77" s="121">
        <v>143</v>
      </c>
      <c r="F77" s="119">
        <f t="shared" si="7"/>
        <v>282</v>
      </c>
      <c r="G77" s="117"/>
      <c r="H77" s="118"/>
      <c r="I77" s="118"/>
      <c r="J77" s="118"/>
      <c r="K77" s="4"/>
    </row>
    <row r="78" spans="3:11" x14ac:dyDescent="0.45">
      <c r="C78" s="76" t="s">
        <v>6</v>
      </c>
      <c r="D78" s="120">
        <v>126</v>
      </c>
      <c r="E78" s="120">
        <v>123</v>
      </c>
      <c r="F78" s="78">
        <f t="shared" si="7"/>
        <v>249</v>
      </c>
      <c r="G78" s="117"/>
      <c r="H78" s="118"/>
      <c r="I78" s="118"/>
      <c r="J78" s="118"/>
      <c r="K78" s="4"/>
    </row>
    <row r="79" spans="3:11" x14ac:dyDescent="0.45">
      <c r="C79" s="80" t="s">
        <v>18</v>
      </c>
      <c r="D79" s="121">
        <v>159</v>
      </c>
      <c r="E79" s="121">
        <v>156</v>
      </c>
      <c r="F79" s="119">
        <f t="shared" si="7"/>
        <v>315</v>
      </c>
      <c r="G79" s="117"/>
      <c r="H79" s="118"/>
      <c r="I79" s="118"/>
      <c r="J79" s="118"/>
      <c r="K79" s="4"/>
    </row>
    <row r="80" spans="3:11" x14ac:dyDescent="0.45">
      <c r="C80" s="76" t="s">
        <v>24</v>
      </c>
      <c r="D80" s="120">
        <v>145</v>
      </c>
      <c r="E80" s="120">
        <v>140</v>
      </c>
      <c r="F80" s="78">
        <f t="shared" si="7"/>
        <v>285</v>
      </c>
      <c r="G80" s="117"/>
      <c r="H80" s="118"/>
      <c r="I80" s="118"/>
      <c r="J80" s="118"/>
      <c r="K80" s="4"/>
    </row>
    <row r="81" spans="3:11" x14ac:dyDescent="0.45">
      <c r="C81" s="80" t="s">
        <v>25</v>
      </c>
      <c r="D81" s="81">
        <v>130</v>
      </c>
      <c r="E81" s="81">
        <v>127</v>
      </c>
      <c r="F81" s="119">
        <f t="shared" si="7"/>
        <v>257</v>
      </c>
      <c r="G81" s="117"/>
      <c r="H81" s="118"/>
      <c r="I81" s="118"/>
      <c r="J81" s="118"/>
      <c r="K81" s="4"/>
    </row>
    <row r="82" spans="3:11" x14ac:dyDescent="0.45">
      <c r="C82" s="122" t="s">
        <v>7</v>
      </c>
      <c r="D82" s="104">
        <f>SUM(D70:D81)</f>
        <v>1541</v>
      </c>
      <c r="E82" s="104">
        <f>SUM(E70:E81)</f>
        <v>1530</v>
      </c>
      <c r="F82" s="123">
        <f>SUM(F70:F81)</f>
        <v>3071</v>
      </c>
      <c r="G82" s="117"/>
      <c r="H82" s="117"/>
      <c r="I82" s="117"/>
      <c r="J82" s="117"/>
      <c r="K82" s="4"/>
    </row>
    <row r="83" spans="3:11" ht="8.25" customHeight="1" x14ac:dyDescent="0.45"/>
    <row r="84" spans="3:11" x14ac:dyDescent="0.45">
      <c r="C84" s="44" t="s">
        <v>44</v>
      </c>
      <c r="G84" s="71"/>
    </row>
    <row r="85" spans="3:11" x14ac:dyDescent="0.45">
      <c r="D85" s="167" t="s">
        <v>9</v>
      </c>
      <c r="E85" s="167"/>
    </row>
    <row r="86" spans="3:11" x14ac:dyDescent="0.45">
      <c r="C86" s="116" t="s">
        <v>46</v>
      </c>
      <c r="D86" s="116" t="s">
        <v>14</v>
      </c>
      <c r="E86" s="116" t="s">
        <v>15</v>
      </c>
      <c r="F86" s="116" t="s">
        <v>12</v>
      </c>
    </row>
    <row r="87" spans="3:11" x14ac:dyDescent="0.45">
      <c r="C87" s="76">
        <v>2022</v>
      </c>
      <c r="D87" s="107">
        <v>229</v>
      </c>
      <c r="E87" s="107">
        <v>229</v>
      </c>
      <c r="F87" s="78">
        <v>458</v>
      </c>
    </row>
    <row r="88" spans="3:11" x14ac:dyDescent="0.45">
      <c r="C88" s="76">
        <v>2023</v>
      </c>
      <c r="D88" s="107">
        <v>1106</v>
      </c>
      <c r="E88" s="107">
        <v>1106</v>
      </c>
      <c r="F88" s="78">
        <f>D88+E88</f>
        <v>2212</v>
      </c>
    </row>
    <row r="89" spans="3:11" x14ac:dyDescent="0.45">
      <c r="C89" s="76">
        <v>2024</v>
      </c>
      <c r="D89" s="107">
        <v>1373</v>
      </c>
      <c r="E89" s="107">
        <v>1404</v>
      </c>
      <c r="F89" s="78">
        <v>2777</v>
      </c>
    </row>
    <row r="90" spans="3:11" x14ac:dyDescent="0.45">
      <c r="C90" s="76">
        <v>2025</v>
      </c>
      <c r="D90" s="107">
        <f>D82</f>
        <v>1541</v>
      </c>
      <c r="E90" s="107">
        <f>E82</f>
        <v>1530</v>
      </c>
      <c r="F90" s="78">
        <f>D90+E90</f>
        <v>3071</v>
      </c>
    </row>
    <row r="91" spans="3:11" x14ac:dyDescent="0.45">
      <c r="C91" s="85" t="s">
        <v>45</v>
      </c>
      <c r="D91" s="86">
        <f>SUM(D87:D90)</f>
        <v>4249</v>
      </c>
      <c r="E91" s="86">
        <f>SUM(E87:E90)</f>
        <v>4269</v>
      </c>
      <c r="F91" s="86">
        <f>SUM(F87:F90)</f>
        <v>8518</v>
      </c>
    </row>
    <row r="93" spans="3:11" ht="28.5" customHeight="1" x14ac:dyDescent="0.55000000000000004">
      <c r="C93" s="154" t="s">
        <v>75</v>
      </c>
      <c r="D93" s="154"/>
      <c r="E93" s="154"/>
    </row>
    <row r="94" spans="3:11" x14ac:dyDescent="0.45">
      <c r="C94" s="68" t="s">
        <v>80</v>
      </c>
    </row>
    <row r="95" spans="3:11" x14ac:dyDescent="0.45">
      <c r="C95" s="44" t="s">
        <v>131</v>
      </c>
    </row>
    <row r="96" spans="3:11" x14ac:dyDescent="0.45">
      <c r="D96" s="170" t="s">
        <v>9</v>
      </c>
      <c r="E96" s="170"/>
    </row>
    <row r="97" spans="3:6" x14ac:dyDescent="0.45">
      <c r="C97" s="124" t="s">
        <v>0</v>
      </c>
      <c r="D97" s="125" t="s">
        <v>14</v>
      </c>
      <c r="E97" s="125" t="s">
        <v>15</v>
      </c>
      <c r="F97" s="125" t="s">
        <v>12</v>
      </c>
    </row>
    <row r="98" spans="3:6" x14ac:dyDescent="0.45">
      <c r="C98" s="76" t="s">
        <v>40</v>
      </c>
      <c r="D98" s="83">
        <v>439</v>
      </c>
      <c r="E98" s="83">
        <v>441</v>
      </c>
      <c r="F98" s="78">
        <f>E98+D98</f>
        <v>880</v>
      </c>
    </row>
    <row r="99" spans="3:6" x14ac:dyDescent="0.45">
      <c r="C99" s="80" t="s">
        <v>41</v>
      </c>
      <c r="D99" s="81">
        <v>404</v>
      </c>
      <c r="E99" s="81">
        <v>399</v>
      </c>
      <c r="F99" s="119">
        <f t="shared" ref="F99:F109" si="8">E99+D99</f>
        <v>803</v>
      </c>
    </row>
    <row r="100" spans="3:6" x14ac:dyDescent="0.45">
      <c r="C100" s="76" t="s">
        <v>29</v>
      </c>
      <c r="D100" s="120">
        <v>456</v>
      </c>
      <c r="E100" s="120">
        <v>460</v>
      </c>
      <c r="F100" s="78">
        <f t="shared" si="8"/>
        <v>916</v>
      </c>
    </row>
    <row r="101" spans="3:6" x14ac:dyDescent="0.45">
      <c r="C101" s="80" t="s">
        <v>1</v>
      </c>
      <c r="D101" s="121">
        <v>452</v>
      </c>
      <c r="E101" s="121">
        <v>450</v>
      </c>
      <c r="F101" s="119">
        <f t="shared" si="8"/>
        <v>902</v>
      </c>
    </row>
    <row r="102" spans="3:6" x14ac:dyDescent="0.45">
      <c r="C102" s="76" t="s">
        <v>2</v>
      </c>
      <c r="D102" s="120">
        <v>504</v>
      </c>
      <c r="E102" s="120">
        <v>502</v>
      </c>
      <c r="F102" s="78">
        <f t="shared" si="8"/>
        <v>1006</v>
      </c>
    </row>
    <row r="103" spans="3:6" x14ac:dyDescent="0.45">
      <c r="C103" s="80" t="s">
        <v>3</v>
      </c>
      <c r="D103" s="121">
        <v>505</v>
      </c>
      <c r="E103" s="121">
        <v>509</v>
      </c>
      <c r="F103" s="119">
        <f t="shared" si="8"/>
        <v>1014</v>
      </c>
    </row>
    <row r="104" spans="3:6" x14ac:dyDescent="0.45">
      <c r="C104" s="76" t="s">
        <v>4</v>
      </c>
      <c r="D104" s="120">
        <v>511</v>
      </c>
      <c r="E104" s="120">
        <v>510</v>
      </c>
      <c r="F104" s="78">
        <f t="shared" si="8"/>
        <v>1021</v>
      </c>
    </row>
    <row r="105" spans="3:6" x14ac:dyDescent="0.45">
      <c r="C105" s="80" t="s">
        <v>5</v>
      </c>
      <c r="D105" s="121">
        <v>540</v>
      </c>
      <c r="E105" s="121">
        <v>542</v>
      </c>
      <c r="F105" s="119">
        <f t="shared" si="8"/>
        <v>1082</v>
      </c>
    </row>
    <row r="106" spans="3:6" x14ac:dyDescent="0.45">
      <c r="C106" s="76" t="s">
        <v>6</v>
      </c>
      <c r="D106" s="120">
        <v>497</v>
      </c>
      <c r="E106" s="120">
        <v>495</v>
      </c>
      <c r="F106" s="78">
        <f t="shared" si="8"/>
        <v>992</v>
      </c>
    </row>
    <row r="107" spans="3:6" x14ac:dyDescent="0.45">
      <c r="C107" s="80" t="s">
        <v>18</v>
      </c>
      <c r="D107" s="121">
        <v>578</v>
      </c>
      <c r="E107" s="121">
        <v>577</v>
      </c>
      <c r="F107" s="119">
        <f t="shared" si="8"/>
        <v>1155</v>
      </c>
    </row>
    <row r="108" spans="3:6" x14ac:dyDescent="0.45">
      <c r="C108" s="76" t="s">
        <v>24</v>
      </c>
      <c r="D108" s="120">
        <v>561</v>
      </c>
      <c r="E108" s="120">
        <v>566</v>
      </c>
      <c r="F108" s="78">
        <f t="shared" si="8"/>
        <v>1127</v>
      </c>
    </row>
    <row r="109" spans="3:6" x14ac:dyDescent="0.45">
      <c r="C109" s="80" t="s">
        <v>25</v>
      </c>
      <c r="D109" s="81">
        <v>573</v>
      </c>
      <c r="E109" s="81">
        <v>570</v>
      </c>
      <c r="F109" s="119">
        <f t="shared" si="8"/>
        <v>1143</v>
      </c>
    </row>
    <row r="110" spans="3:6" x14ac:dyDescent="0.45">
      <c r="C110" s="122" t="s">
        <v>7</v>
      </c>
      <c r="D110" s="104">
        <f>SUM(D98:D109)</f>
        <v>6020</v>
      </c>
      <c r="E110" s="104">
        <f>SUM(E98:E109)</f>
        <v>6021</v>
      </c>
      <c r="F110" s="123">
        <f>SUM(F98:F109)</f>
        <v>12041</v>
      </c>
    </row>
    <row r="111" spans="3:6" ht="13.5" customHeight="1" x14ac:dyDescent="0.45"/>
    <row r="112" spans="3:6" x14ac:dyDescent="0.45">
      <c r="C112" s="44" t="s">
        <v>44</v>
      </c>
    </row>
    <row r="113" spans="3:9" x14ac:dyDescent="0.45">
      <c r="D113" s="170" t="s">
        <v>9</v>
      </c>
      <c r="E113" s="170"/>
    </row>
    <row r="114" spans="3:9" x14ac:dyDescent="0.45">
      <c r="C114" s="125" t="s">
        <v>46</v>
      </c>
      <c r="D114" s="125" t="s">
        <v>14</v>
      </c>
      <c r="E114" s="125" t="s">
        <v>15</v>
      </c>
      <c r="F114" s="125" t="s">
        <v>12</v>
      </c>
    </row>
    <row r="115" spans="3:9" x14ac:dyDescent="0.45">
      <c r="C115" s="76">
        <v>2022</v>
      </c>
      <c r="D115" s="77">
        <v>4</v>
      </c>
      <c r="E115" s="77">
        <v>4</v>
      </c>
      <c r="F115" s="78">
        <v>8</v>
      </c>
    </row>
    <row r="116" spans="3:9" x14ac:dyDescent="0.45">
      <c r="C116" s="76">
        <v>2023</v>
      </c>
      <c r="D116" s="77">
        <v>2783</v>
      </c>
      <c r="E116" s="77">
        <v>2795</v>
      </c>
      <c r="F116" s="78">
        <v>5578</v>
      </c>
    </row>
    <row r="117" spans="3:9" x14ac:dyDescent="0.45">
      <c r="C117" s="76">
        <v>2024</v>
      </c>
      <c r="D117" s="77">
        <v>6609</v>
      </c>
      <c r="E117" s="77">
        <v>6610</v>
      </c>
      <c r="F117" s="78">
        <v>13219</v>
      </c>
    </row>
    <row r="118" spans="3:9" x14ac:dyDescent="0.45">
      <c r="C118" s="76">
        <v>2025</v>
      </c>
      <c r="D118" s="77">
        <f>D110</f>
        <v>6020</v>
      </c>
      <c r="E118" s="77">
        <f>E110</f>
        <v>6021</v>
      </c>
      <c r="F118" s="78">
        <f t="shared" ref="F118" si="9">F110</f>
        <v>12041</v>
      </c>
    </row>
    <row r="119" spans="3:9" x14ac:dyDescent="0.45">
      <c r="C119" s="85" t="s">
        <v>45</v>
      </c>
      <c r="D119" s="86">
        <f>SUM(D115:D118)</f>
        <v>15416</v>
      </c>
      <c r="E119" s="86">
        <f>SUM(E115:E118)</f>
        <v>15430</v>
      </c>
      <c r="F119" s="86">
        <f>SUM(F115:F118)</f>
        <v>30846</v>
      </c>
    </row>
    <row r="121" spans="3:9" x14ac:dyDescent="0.45">
      <c r="C121" s="105" t="s">
        <v>82</v>
      </c>
    </row>
    <row r="122" spans="3:9" x14ac:dyDescent="0.45">
      <c r="C122" s="105" t="s">
        <v>111</v>
      </c>
    </row>
    <row r="123" spans="3:9" x14ac:dyDescent="0.45">
      <c r="C123" s="105" t="s">
        <v>87</v>
      </c>
    </row>
    <row r="124" spans="3:9" x14ac:dyDescent="0.45">
      <c r="C124" s="105"/>
    </row>
    <row r="125" spans="3:9" x14ac:dyDescent="0.45">
      <c r="C125" s="68" t="s">
        <v>129</v>
      </c>
    </row>
    <row r="126" spans="3:9" x14ac:dyDescent="0.45">
      <c r="C126" s="159" t="s">
        <v>28</v>
      </c>
      <c r="D126" s="159"/>
      <c r="E126" s="159"/>
      <c r="F126" s="159"/>
    </row>
    <row r="127" spans="3:9" x14ac:dyDescent="0.45">
      <c r="H127" s="158"/>
      <c r="I127" s="158"/>
    </row>
    <row r="128" spans="3:9" x14ac:dyDescent="0.45">
      <c r="G128" s="69"/>
      <c r="H128" s="70"/>
      <c r="I128" s="70"/>
    </row>
    <row r="129" spans="7:9" x14ac:dyDescent="0.45">
      <c r="G129" s="69"/>
      <c r="H129" s="70"/>
      <c r="I129" s="70"/>
    </row>
    <row r="130" spans="7:9" x14ac:dyDescent="0.45">
      <c r="G130" s="69"/>
      <c r="H130" s="70"/>
      <c r="I130" s="70"/>
    </row>
    <row r="131" spans="7:9" x14ac:dyDescent="0.45">
      <c r="G131" s="69"/>
      <c r="H131" s="70"/>
      <c r="I131" s="70"/>
    </row>
    <row r="132" spans="7:9" x14ac:dyDescent="0.45">
      <c r="G132" s="69"/>
      <c r="H132" s="70"/>
      <c r="I132" s="70"/>
    </row>
    <row r="133" spans="7:9" x14ac:dyDescent="0.45">
      <c r="G133" s="69"/>
      <c r="H133" s="70"/>
      <c r="I133" s="70"/>
    </row>
    <row r="134" spans="7:9" x14ac:dyDescent="0.45">
      <c r="G134" s="69"/>
      <c r="H134" s="70"/>
      <c r="I134" s="70"/>
    </row>
    <row r="135" spans="7:9" x14ac:dyDescent="0.45">
      <c r="G135" s="69"/>
      <c r="H135" s="70"/>
      <c r="I135" s="70"/>
    </row>
    <row r="136" spans="7:9" x14ac:dyDescent="0.45">
      <c r="G136" s="69"/>
      <c r="H136" s="70"/>
      <c r="I136" s="70"/>
    </row>
    <row r="137" spans="7:9" x14ac:dyDescent="0.45">
      <c r="G137" s="69"/>
      <c r="H137" s="70"/>
      <c r="I137" s="70"/>
    </row>
    <row r="138" spans="7:9" x14ac:dyDescent="0.45">
      <c r="G138" s="69"/>
      <c r="H138" s="70"/>
      <c r="I138" s="70"/>
    </row>
    <row r="139" spans="7:9" x14ac:dyDescent="0.45">
      <c r="G139" s="71"/>
      <c r="H139" s="70"/>
      <c r="I139" s="70"/>
    </row>
  </sheetData>
  <mergeCells count="15">
    <mergeCell ref="H127:I127"/>
    <mergeCell ref="C93:E93"/>
    <mergeCell ref="D96:E96"/>
    <mergeCell ref="D113:E113"/>
    <mergeCell ref="C126:F126"/>
    <mergeCell ref="D27:E27"/>
    <mergeCell ref="C7:E7"/>
    <mergeCell ref="H68:I68"/>
    <mergeCell ref="D85:E85"/>
    <mergeCell ref="D37:E37"/>
    <mergeCell ref="D38:F38"/>
    <mergeCell ref="G38:I38"/>
    <mergeCell ref="D56:F56"/>
    <mergeCell ref="G56:I56"/>
    <mergeCell ref="C64:E64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C2:X131"/>
  <sheetViews>
    <sheetView showGridLines="0" zoomScale="78" zoomScaleNormal="78" workbookViewId="0">
      <pane xSplit="1" ySplit="2" topLeftCell="B49" activePane="bottomRight" state="frozen"/>
      <selection pane="topRight" activeCell="B1" sqref="B1"/>
      <selection pane="bottomLeft" activeCell="A3" sqref="A3"/>
      <selection pane="bottomRight" activeCell="K7" sqref="K7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44" style="44" customWidth="1"/>
    <col min="4" max="4" width="25.28515625" style="44" customWidth="1"/>
    <col min="5" max="5" width="25.5703125" style="44" bestFit="1" customWidth="1"/>
    <col min="6" max="6" width="34.42578125" style="44" bestFit="1" customWidth="1"/>
    <col min="7" max="7" width="33.28515625" style="44" bestFit="1" customWidth="1"/>
    <col min="8" max="8" width="17.7109375" style="44" customWidth="1"/>
    <col min="9" max="9" width="25.140625" style="44" customWidth="1"/>
    <col min="10" max="10" width="18.28515625" style="44" customWidth="1"/>
    <col min="11" max="11" width="51.140625" style="44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6">
      <c r="C2" s="72" t="str">
        <f>Operaciones!C2</f>
        <v>NUMERALIA AEROPORTUARIA 2025.</v>
      </c>
    </row>
    <row r="4" spans="3:24" x14ac:dyDescent="0.45">
      <c r="C4" s="44" t="s">
        <v>140</v>
      </c>
    </row>
    <row r="5" spans="3:24" x14ac:dyDescent="0.45">
      <c r="C5" s="44" t="s">
        <v>141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55000000000000004">
      <c r="C7" s="154" t="s">
        <v>74</v>
      </c>
      <c r="D7" s="154"/>
      <c r="E7" s="154"/>
      <c r="V7" s="3"/>
      <c r="W7" s="3"/>
      <c r="X7" s="3"/>
    </row>
    <row r="8" spans="3:24" x14ac:dyDescent="0.45">
      <c r="V8" s="3"/>
      <c r="W8" s="3"/>
      <c r="X8" s="3"/>
    </row>
    <row r="9" spans="3:24" ht="24" x14ac:dyDescent="0.55000000000000004">
      <c r="C9" s="53" t="s">
        <v>13</v>
      </c>
      <c r="V9" s="3">
        <v>631296</v>
      </c>
      <c r="W9" s="3">
        <v>22345</v>
      </c>
      <c r="X9" s="3"/>
    </row>
    <row r="10" spans="3:24" x14ac:dyDescent="0.45">
      <c r="C10" s="44" t="s">
        <v>132</v>
      </c>
      <c r="D10" s="171" t="s">
        <v>8</v>
      </c>
      <c r="E10" s="171"/>
      <c r="G10" s="112"/>
    </row>
    <row r="11" spans="3:24" x14ac:dyDescent="0.45">
      <c r="D11" s="165" t="s">
        <v>8</v>
      </c>
      <c r="E11" s="165"/>
      <c r="G11" s="112"/>
    </row>
    <row r="12" spans="3:24" x14ac:dyDescent="0.45">
      <c r="C12" s="126" t="s">
        <v>0</v>
      </c>
      <c r="D12" s="126" t="s">
        <v>10</v>
      </c>
      <c r="E12" s="126" t="s">
        <v>11</v>
      </c>
      <c r="F12" s="126" t="s">
        <v>12</v>
      </c>
      <c r="G12" s="75" t="s">
        <v>21</v>
      </c>
    </row>
    <row r="13" spans="3:24" x14ac:dyDescent="0.45">
      <c r="C13" s="76" t="s">
        <v>40</v>
      </c>
      <c r="D13" s="83">
        <v>530188</v>
      </c>
      <c r="E13" s="83">
        <v>35528</v>
      </c>
      <c r="F13" s="78">
        <f>E13+D13</f>
        <v>565716</v>
      </c>
      <c r="G13" s="75"/>
    </row>
    <row r="14" spans="3:24" x14ac:dyDescent="0.45">
      <c r="C14" s="80" t="s">
        <v>41</v>
      </c>
      <c r="D14" s="81">
        <v>460182</v>
      </c>
      <c r="E14" s="81">
        <v>28258</v>
      </c>
      <c r="F14" s="82">
        <f>E14+D14</f>
        <v>488440</v>
      </c>
      <c r="G14" s="79">
        <f>IFERROR((F14/F13)-1,"-")</f>
        <v>-0.13659857596391123</v>
      </c>
    </row>
    <row r="15" spans="3:24" x14ac:dyDescent="0.45">
      <c r="C15" s="76" t="s">
        <v>29</v>
      </c>
      <c r="D15" s="83">
        <v>539756</v>
      </c>
      <c r="E15" s="83">
        <v>30341</v>
      </c>
      <c r="F15" s="78">
        <f t="shared" ref="F15:F24" si="0">E15+D15</f>
        <v>570097</v>
      </c>
      <c r="G15" s="79">
        <f t="shared" ref="G15:G24" si="1">IFERROR((F15/F14)-1,"-")</f>
        <v>0.16717918270411913</v>
      </c>
    </row>
    <row r="16" spans="3:24" x14ac:dyDescent="0.45">
      <c r="C16" s="80" t="s">
        <v>1</v>
      </c>
      <c r="D16" s="81">
        <v>587489</v>
      </c>
      <c r="E16" s="81">
        <v>33708</v>
      </c>
      <c r="F16" s="82">
        <f t="shared" si="0"/>
        <v>621197</v>
      </c>
      <c r="G16" s="79">
        <f t="shared" si="1"/>
        <v>8.9633869323992199E-2</v>
      </c>
    </row>
    <row r="17" spans="3:7" x14ac:dyDescent="0.45">
      <c r="C17" s="76" t="s">
        <v>2</v>
      </c>
      <c r="D17" s="83">
        <v>556909</v>
      </c>
      <c r="E17" s="83">
        <v>29390</v>
      </c>
      <c r="F17" s="78">
        <f t="shared" si="0"/>
        <v>586299</v>
      </c>
      <c r="G17" s="79">
        <f t="shared" si="1"/>
        <v>-5.6178635762890061E-2</v>
      </c>
    </row>
    <row r="18" spans="3:7" x14ac:dyDescent="0.45">
      <c r="C18" s="80" t="s">
        <v>3</v>
      </c>
      <c r="D18" s="127">
        <v>514362</v>
      </c>
      <c r="E18" s="81">
        <v>27038</v>
      </c>
      <c r="F18" s="82">
        <f t="shared" si="0"/>
        <v>541400</v>
      </c>
      <c r="G18" s="79">
        <f t="shared" si="1"/>
        <v>-7.6580379635646678E-2</v>
      </c>
    </row>
    <row r="19" spans="3:7" x14ac:dyDescent="0.45">
      <c r="C19" s="76" t="s">
        <v>4</v>
      </c>
      <c r="D19" s="83">
        <v>567181</v>
      </c>
      <c r="E19" s="83">
        <v>37577</v>
      </c>
      <c r="F19" s="78">
        <f t="shared" si="0"/>
        <v>604758</v>
      </c>
      <c r="G19" s="79">
        <f t="shared" si="1"/>
        <v>0.11702622829700782</v>
      </c>
    </row>
    <row r="20" spans="3:7" x14ac:dyDescent="0.45">
      <c r="C20" s="80" t="s">
        <v>5</v>
      </c>
      <c r="D20" s="81">
        <v>591933</v>
      </c>
      <c r="E20" s="81">
        <v>39019</v>
      </c>
      <c r="F20" s="82">
        <f t="shared" si="0"/>
        <v>630952</v>
      </c>
      <c r="G20" s="79">
        <f t="shared" si="1"/>
        <v>4.331319304581327E-2</v>
      </c>
    </row>
    <row r="21" spans="3:7" x14ac:dyDescent="0.45">
      <c r="C21" s="76" t="s">
        <v>6</v>
      </c>
      <c r="D21" s="83">
        <v>516719</v>
      </c>
      <c r="E21" s="83">
        <v>29738</v>
      </c>
      <c r="F21" s="78">
        <f t="shared" si="0"/>
        <v>546457</v>
      </c>
      <c r="G21" s="79">
        <f t="shared" si="1"/>
        <v>-0.13391668462894168</v>
      </c>
    </row>
    <row r="22" spans="3:7" x14ac:dyDescent="0.45">
      <c r="C22" s="80" t="s">
        <v>18</v>
      </c>
      <c r="D22" s="81">
        <v>549933</v>
      </c>
      <c r="E22" s="81">
        <v>34696</v>
      </c>
      <c r="F22" s="82">
        <f t="shared" si="0"/>
        <v>584629</v>
      </c>
      <c r="G22" s="79">
        <f t="shared" si="1"/>
        <v>6.9853620687446494E-2</v>
      </c>
    </row>
    <row r="23" spans="3:7" x14ac:dyDescent="0.45">
      <c r="C23" s="76" t="s">
        <v>24</v>
      </c>
      <c r="D23" s="83">
        <v>599799</v>
      </c>
      <c r="E23" s="83">
        <v>33054</v>
      </c>
      <c r="F23" s="78">
        <f t="shared" si="0"/>
        <v>632853</v>
      </c>
      <c r="G23" s="79">
        <f t="shared" si="1"/>
        <v>8.248649998546087E-2</v>
      </c>
    </row>
    <row r="24" spans="3:7" x14ac:dyDescent="0.45">
      <c r="C24" s="80" t="s">
        <v>25</v>
      </c>
      <c r="D24" s="81">
        <v>653307</v>
      </c>
      <c r="E24" s="81">
        <v>32114</v>
      </c>
      <c r="F24" s="82">
        <f t="shared" si="0"/>
        <v>685421</v>
      </c>
      <c r="G24" s="79">
        <f t="shared" si="1"/>
        <v>8.3065103586456912E-2</v>
      </c>
    </row>
    <row r="25" spans="3:7" x14ac:dyDescent="0.45">
      <c r="C25" s="85" t="s">
        <v>7</v>
      </c>
      <c r="D25" s="86">
        <f>SUM(D13:D24)</f>
        <v>6667758</v>
      </c>
      <c r="E25" s="86">
        <f>SUM(E13:E24)</f>
        <v>390461</v>
      </c>
      <c r="F25" s="87">
        <f>SUM(F13:F24)</f>
        <v>7058219</v>
      </c>
      <c r="G25" s="79"/>
    </row>
    <row r="26" spans="3:7" x14ac:dyDescent="0.45">
      <c r="D26" s="79"/>
      <c r="E26" s="79"/>
      <c r="G26" s="128"/>
    </row>
    <row r="27" spans="3:7" x14ac:dyDescent="0.45">
      <c r="C27" s="44" t="s">
        <v>44</v>
      </c>
      <c r="D27" s="129"/>
      <c r="E27" s="129"/>
      <c r="G27" s="88"/>
    </row>
    <row r="28" spans="3:7" x14ac:dyDescent="0.45">
      <c r="D28" s="175" t="s">
        <v>8</v>
      </c>
      <c r="E28" s="175"/>
      <c r="G28" s="88"/>
    </row>
    <row r="29" spans="3:7" x14ac:dyDescent="0.45">
      <c r="C29" s="126" t="s">
        <v>46</v>
      </c>
      <c r="D29" s="126" t="s">
        <v>10</v>
      </c>
      <c r="E29" s="126" t="s">
        <v>11</v>
      </c>
      <c r="F29" s="126" t="s">
        <v>12</v>
      </c>
      <c r="G29" s="88"/>
    </row>
    <row r="30" spans="3:7" x14ac:dyDescent="0.45">
      <c r="C30" s="76">
        <v>2022</v>
      </c>
      <c r="D30" s="83">
        <v>876046</v>
      </c>
      <c r="E30" s="83">
        <v>36369</v>
      </c>
      <c r="F30" s="78">
        <v>912415</v>
      </c>
      <c r="G30" s="88"/>
    </row>
    <row r="31" spans="3:7" x14ac:dyDescent="0.45">
      <c r="C31" s="76">
        <v>2023</v>
      </c>
      <c r="D31" s="83">
        <v>2448511</v>
      </c>
      <c r="E31" s="83">
        <v>182750</v>
      </c>
      <c r="F31" s="78">
        <f>SUM(D31:E31)</f>
        <v>2631261</v>
      </c>
      <c r="G31" s="88"/>
    </row>
    <row r="32" spans="3:7" x14ac:dyDescent="0.45">
      <c r="C32" s="76">
        <v>2024</v>
      </c>
      <c r="D32" s="83">
        <v>5918292</v>
      </c>
      <c r="E32" s="83">
        <v>400162</v>
      </c>
      <c r="F32" s="78">
        <v>6318454</v>
      </c>
      <c r="G32" s="88"/>
    </row>
    <row r="33" spans="3:10" x14ac:dyDescent="0.45">
      <c r="C33" s="76">
        <v>2025</v>
      </c>
      <c r="D33" s="83">
        <f>D25</f>
        <v>6667758</v>
      </c>
      <c r="E33" s="83">
        <f t="shared" ref="E33:F33" si="2">E25</f>
        <v>390461</v>
      </c>
      <c r="F33" s="78">
        <f t="shared" si="2"/>
        <v>7058219</v>
      </c>
      <c r="G33" s="88"/>
    </row>
    <row r="34" spans="3:10" x14ac:dyDescent="0.45">
      <c r="C34" s="85" t="s">
        <v>45</v>
      </c>
      <c r="D34" s="86">
        <f>SUM(D30:D33)</f>
        <v>15910607</v>
      </c>
      <c r="E34" s="86">
        <f>SUM(E30:E33)</f>
        <v>1009742</v>
      </c>
      <c r="F34" s="87">
        <f>SUM(F30:F33)</f>
        <v>16920349</v>
      </c>
      <c r="G34" s="88"/>
    </row>
    <row r="35" spans="3:10" x14ac:dyDescent="0.45">
      <c r="D35" s="129"/>
      <c r="E35" s="129"/>
      <c r="G35" s="88"/>
    </row>
    <row r="36" spans="3:10" ht="24" x14ac:dyDescent="0.55000000000000004">
      <c r="C36" s="53" t="s">
        <v>84</v>
      </c>
    </row>
    <row r="37" spans="3:10" x14ac:dyDescent="0.45">
      <c r="C37" s="44" t="s">
        <v>131</v>
      </c>
    </row>
    <row r="38" spans="3:10" x14ac:dyDescent="0.45">
      <c r="D38" s="172"/>
      <c r="E38" s="172"/>
      <c r="G38" s="171"/>
      <c r="H38" s="171"/>
    </row>
    <row r="39" spans="3:10" x14ac:dyDescent="0.45">
      <c r="C39" s="89"/>
      <c r="D39" s="168" t="s">
        <v>51</v>
      </c>
      <c r="E39" s="168"/>
      <c r="F39" s="168"/>
      <c r="G39" s="169" t="s">
        <v>52</v>
      </c>
      <c r="H39" s="169"/>
      <c r="I39" s="169"/>
      <c r="J39" s="89"/>
    </row>
    <row r="40" spans="3:10" ht="40.5" x14ac:dyDescent="0.45">
      <c r="C40" s="90" t="s">
        <v>0</v>
      </c>
      <c r="D40" s="96" t="s">
        <v>14</v>
      </c>
      <c r="E40" s="96" t="s">
        <v>15</v>
      </c>
      <c r="F40" s="130" t="s">
        <v>26</v>
      </c>
      <c r="G40" s="90" t="s">
        <v>14</v>
      </c>
      <c r="H40" s="90" t="s">
        <v>15</v>
      </c>
      <c r="I40" s="131" t="s">
        <v>27</v>
      </c>
      <c r="J40" s="96" t="s">
        <v>12</v>
      </c>
    </row>
    <row r="41" spans="3:10" x14ac:dyDescent="0.45">
      <c r="C41" s="76" t="s">
        <v>40</v>
      </c>
      <c r="D41" s="83">
        <v>274330</v>
      </c>
      <c r="E41" s="83">
        <v>255858</v>
      </c>
      <c r="F41" s="97">
        <v>530188</v>
      </c>
      <c r="G41" s="83">
        <v>17249</v>
      </c>
      <c r="H41" s="83">
        <v>18279</v>
      </c>
      <c r="I41" s="97">
        <v>35528</v>
      </c>
      <c r="J41" s="78">
        <f t="shared" ref="J41:J52" si="3">I41+F41</f>
        <v>565716</v>
      </c>
    </row>
    <row r="42" spans="3:10" x14ac:dyDescent="0.45">
      <c r="C42" s="80" t="s">
        <v>41</v>
      </c>
      <c r="D42" s="81">
        <v>234675</v>
      </c>
      <c r="E42" s="81">
        <v>225507</v>
      </c>
      <c r="F42" s="99">
        <v>460182</v>
      </c>
      <c r="G42" s="81">
        <v>14920</v>
      </c>
      <c r="H42" s="81">
        <v>13338</v>
      </c>
      <c r="I42" s="99">
        <v>28258</v>
      </c>
      <c r="J42" s="82">
        <f t="shared" si="3"/>
        <v>488440</v>
      </c>
    </row>
    <row r="43" spans="3:10" x14ac:dyDescent="0.45">
      <c r="C43" s="76" t="s">
        <v>29</v>
      </c>
      <c r="D43" s="83">
        <v>272865</v>
      </c>
      <c r="E43" s="83">
        <v>266891</v>
      </c>
      <c r="F43" s="97">
        <v>539756</v>
      </c>
      <c r="G43" s="83">
        <v>15839</v>
      </c>
      <c r="H43" s="83">
        <v>14502</v>
      </c>
      <c r="I43" s="97">
        <v>30341</v>
      </c>
      <c r="J43" s="78">
        <f t="shared" si="3"/>
        <v>570097</v>
      </c>
    </row>
    <row r="44" spans="3:10" x14ac:dyDescent="0.45">
      <c r="C44" s="80" t="s">
        <v>1</v>
      </c>
      <c r="D44" s="81">
        <v>302727</v>
      </c>
      <c r="E44" s="81">
        <v>284762</v>
      </c>
      <c r="F44" s="99">
        <v>587489</v>
      </c>
      <c r="G44" s="81">
        <v>17732</v>
      </c>
      <c r="H44" s="81">
        <v>15976</v>
      </c>
      <c r="I44" s="99">
        <v>33708</v>
      </c>
      <c r="J44" s="82">
        <f t="shared" si="3"/>
        <v>621197</v>
      </c>
    </row>
    <row r="45" spans="3:10" x14ac:dyDescent="0.45">
      <c r="C45" s="76" t="s">
        <v>2</v>
      </c>
      <c r="D45" s="83">
        <v>281088</v>
      </c>
      <c r="E45" s="83">
        <v>275821</v>
      </c>
      <c r="F45" s="97">
        <v>556909</v>
      </c>
      <c r="G45" s="83">
        <v>14936</v>
      </c>
      <c r="H45" s="83">
        <v>14454</v>
      </c>
      <c r="I45" s="97">
        <v>29390</v>
      </c>
      <c r="J45" s="78">
        <f t="shared" si="3"/>
        <v>586299</v>
      </c>
    </row>
    <row r="46" spans="3:10" x14ac:dyDescent="0.45">
      <c r="C46" s="80" t="s">
        <v>3</v>
      </c>
      <c r="D46" s="127">
        <v>257780</v>
      </c>
      <c r="E46" s="127">
        <v>256582</v>
      </c>
      <c r="F46" s="127">
        <v>514362</v>
      </c>
      <c r="G46" s="127">
        <v>13814</v>
      </c>
      <c r="H46" s="127">
        <v>13224</v>
      </c>
      <c r="I46" s="127">
        <v>27038</v>
      </c>
      <c r="J46" s="82">
        <f t="shared" si="3"/>
        <v>541400</v>
      </c>
    </row>
    <row r="47" spans="3:10" x14ac:dyDescent="0.45">
      <c r="C47" s="76" t="s">
        <v>4</v>
      </c>
      <c r="D47" s="83">
        <v>287820</v>
      </c>
      <c r="E47" s="83">
        <v>279361</v>
      </c>
      <c r="F47" s="97">
        <v>567181</v>
      </c>
      <c r="G47" s="83">
        <v>20262</v>
      </c>
      <c r="H47" s="83">
        <v>17315</v>
      </c>
      <c r="I47" s="97">
        <v>37577</v>
      </c>
      <c r="J47" s="78">
        <f t="shared" si="3"/>
        <v>604758</v>
      </c>
    </row>
    <row r="48" spans="3:10" x14ac:dyDescent="0.45">
      <c r="C48" s="80" t="s">
        <v>5</v>
      </c>
      <c r="D48" s="81">
        <v>298005</v>
      </c>
      <c r="E48" s="81">
        <v>293928</v>
      </c>
      <c r="F48" s="99">
        <v>591933</v>
      </c>
      <c r="G48" s="81">
        <v>17046</v>
      </c>
      <c r="H48" s="81">
        <v>21973</v>
      </c>
      <c r="I48" s="99">
        <v>39019</v>
      </c>
      <c r="J48" s="82">
        <f t="shared" si="3"/>
        <v>630952</v>
      </c>
    </row>
    <row r="49" spans="3:10" x14ac:dyDescent="0.45">
      <c r="C49" s="76" t="s">
        <v>6</v>
      </c>
      <c r="D49" s="83">
        <v>261516</v>
      </c>
      <c r="E49" s="83">
        <v>255203</v>
      </c>
      <c r="F49" s="97">
        <v>516719</v>
      </c>
      <c r="G49" s="83">
        <v>15168</v>
      </c>
      <c r="H49" s="83">
        <v>14570</v>
      </c>
      <c r="I49" s="97">
        <v>29738</v>
      </c>
      <c r="J49" s="78">
        <f t="shared" si="3"/>
        <v>546457</v>
      </c>
    </row>
    <row r="50" spans="3:10" x14ac:dyDescent="0.45">
      <c r="C50" s="80" t="s">
        <v>18</v>
      </c>
      <c r="D50" s="81">
        <v>277988</v>
      </c>
      <c r="E50" s="81">
        <v>271945</v>
      </c>
      <c r="F50" s="99">
        <v>549933</v>
      </c>
      <c r="G50" s="81">
        <v>16786</v>
      </c>
      <c r="H50" s="81">
        <v>17910</v>
      </c>
      <c r="I50" s="99">
        <v>34696</v>
      </c>
      <c r="J50" s="119">
        <f t="shared" si="3"/>
        <v>584629</v>
      </c>
    </row>
    <row r="51" spans="3:10" x14ac:dyDescent="0.45">
      <c r="C51" s="76" t="s">
        <v>24</v>
      </c>
      <c r="D51" s="83">
        <v>303727</v>
      </c>
      <c r="E51" s="83">
        <v>296072</v>
      </c>
      <c r="F51" s="97">
        <v>599799</v>
      </c>
      <c r="G51" s="83">
        <v>17156</v>
      </c>
      <c r="H51" s="83">
        <v>15898</v>
      </c>
      <c r="I51" s="97">
        <v>33054</v>
      </c>
      <c r="J51" s="78">
        <f t="shared" si="3"/>
        <v>632853</v>
      </c>
    </row>
    <row r="52" spans="3:10" x14ac:dyDescent="0.45">
      <c r="C52" s="80" t="s">
        <v>25</v>
      </c>
      <c r="D52" s="81">
        <v>328674</v>
      </c>
      <c r="E52" s="81">
        <v>324633</v>
      </c>
      <c r="F52" s="99">
        <v>653307</v>
      </c>
      <c r="G52" s="81">
        <v>17049</v>
      </c>
      <c r="H52" s="81">
        <v>15065</v>
      </c>
      <c r="I52" s="99">
        <v>32114</v>
      </c>
      <c r="J52" s="119">
        <f t="shared" si="3"/>
        <v>685421</v>
      </c>
    </row>
    <row r="53" spans="3:10" x14ac:dyDescent="0.45">
      <c r="C53" s="85" t="s">
        <v>7</v>
      </c>
      <c r="D53" s="101">
        <f>SUM(D41:D52)</f>
        <v>3381195</v>
      </c>
      <c r="E53" s="101">
        <f t="shared" ref="E53:J53" si="4">SUM(E41:E52)</f>
        <v>3286563</v>
      </c>
      <c r="F53" s="102">
        <f t="shared" si="4"/>
        <v>6667758</v>
      </c>
      <c r="G53" s="101">
        <f t="shared" si="4"/>
        <v>197957</v>
      </c>
      <c r="H53" s="101">
        <f t="shared" si="4"/>
        <v>192504</v>
      </c>
      <c r="I53" s="102">
        <f>SUM(I41:I52)</f>
        <v>390461</v>
      </c>
      <c r="J53" s="123">
        <f t="shared" si="4"/>
        <v>7058219</v>
      </c>
    </row>
    <row r="55" spans="3:10" x14ac:dyDescent="0.45">
      <c r="C55" s="44" t="s">
        <v>44</v>
      </c>
    </row>
    <row r="57" spans="3:10" x14ac:dyDescent="0.45">
      <c r="C57" s="89"/>
      <c r="D57" s="168" t="s">
        <v>51</v>
      </c>
      <c r="E57" s="168"/>
      <c r="F57" s="168"/>
      <c r="G57" s="169" t="s">
        <v>52</v>
      </c>
      <c r="H57" s="169"/>
      <c r="I57" s="169"/>
      <c r="J57" s="89"/>
    </row>
    <row r="58" spans="3:10" ht="40.5" x14ac:dyDescent="0.45">
      <c r="C58" s="90" t="s">
        <v>46</v>
      </c>
      <c r="D58" s="96" t="s">
        <v>14</v>
      </c>
      <c r="E58" s="96" t="s">
        <v>15</v>
      </c>
      <c r="F58" s="130" t="s">
        <v>26</v>
      </c>
      <c r="G58" s="90" t="s">
        <v>14</v>
      </c>
      <c r="H58" s="90" t="s">
        <v>15</v>
      </c>
      <c r="I58" s="131" t="s">
        <v>27</v>
      </c>
      <c r="J58" s="96" t="s">
        <v>12</v>
      </c>
    </row>
    <row r="59" spans="3:10" x14ac:dyDescent="0.45">
      <c r="C59" s="106">
        <v>2022</v>
      </c>
      <c r="D59" s="77">
        <v>450975</v>
      </c>
      <c r="E59" s="77">
        <v>425071</v>
      </c>
      <c r="F59" s="107">
        <v>876046</v>
      </c>
      <c r="G59" s="77">
        <v>17518</v>
      </c>
      <c r="H59" s="77">
        <v>18851</v>
      </c>
      <c r="I59" s="107">
        <v>36369</v>
      </c>
      <c r="J59" s="109">
        <v>912415</v>
      </c>
    </row>
    <row r="60" spans="3:10" x14ac:dyDescent="0.45">
      <c r="C60" s="106">
        <v>2023</v>
      </c>
      <c r="D60" s="77">
        <v>1264109</v>
      </c>
      <c r="E60" s="77">
        <v>1184402</v>
      </c>
      <c r="F60" s="107">
        <v>2448511</v>
      </c>
      <c r="G60" s="77">
        <v>91336</v>
      </c>
      <c r="H60" s="77">
        <v>91414</v>
      </c>
      <c r="I60" s="107">
        <v>182750</v>
      </c>
      <c r="J60" s="109">
        <v>2631261</v>
      </c>
    </row>
    <row r="61" spans="3:10" x14ac:dyDescent="0.45">
      <c r="C61" s="106">
        <v>2024</v>
      </c>
      <c r="D61" s="77">
        <v>3055182</v>
      </c>
      <c r="E61" s="77">
        <v>2863110</v>
      </c>
      <c r="F61" s="107">
        <v>5918292</v>
      </c>
      <c r="G61" s="77">
        <v>198102</v>
      </c>
      <c r="H61" s="77">
        <v>202060</v>
      </c>
      <c r="I61" s="107">
        <v>400162</v>
      </c>
      <c r="J61" s="109">
        <v>6318454</v>
      </c>
    </row>
    <row r="62" spans="3:10" x14ac:dyDescent="0.45">
      <c r="C62" s="106">
        <v>2025</v>
      </c>
      <c r="D62" s="77">
        <f>D53</f>
        <v>3381195</v>
      </c>
      <c r="E62" s="77">
        <f t="shared" ref="E62:I62" si="5">E53</f>
        <v>3286563</v>
      </c>
      <c r="F62" s="107">
        <f t="shared" si="5"/>
        <v>6667758</v>
      </c>
      <c r="G62" s="77">
        <f t="shared" si="5"/>
        <v>197957</v>
      </c>
      <c r="H62" s="77">
        <f t="shared" si="5"/>
        <v>192504</v>
      </c>
      <c r="I62" s="107">
        <f t="shared" si="5"/>
        <v>390461</v>
      </c>
      <c r="J62" s="109">
        <f>J53</f>
        <v>7058219</v>
      </c>
    </row>
    <row r="63" spans="3:10" x14ac:dyDescent="0.45">
      <c r="C63" s="110" t="s">
        <v>45</v>
      </c>
      <c r="D63" s="111">
        <f t="shared" ref="D63:I63" si="6">D62+D59+D60+D61</f>
        <v>8151461</v>
      </c>
      <c r="E63" s="111">
        <f t="shared" si="6"/>
        <v>7759146</v>
      </c>
      <c r="F63" s="111">
        <f t="shared" si="6"/>
        <v>15910607</v>
      </c>
      <c r="G63" s="111">
        <f t="shared" si="6"/>
        <v>504913</v>
      </c>
      <c r="H63" s="111">
        <f t="shared" si="6"/>
        <v>504829</v>
      </c>
      <c r="I63" s="111">
        <f t="shared" si="6"/>
        <v>1009742</v>
      </c>
      <c r="J63" s="111">
        <f>J62+J59+J60+J61</f>
        <v>16920349</v>
      </c>
    </row>
    <row r="65" spans="3:7" ht="38.25" customHeight="1" x14ac:dyDescent="0.55000000000000004">
      <c r="C65" s="53" t="s">
        <v>84</v>
      </c>
    </row>
    <row r="66" spans="3:7" ht="38.25" customHeight="1" x14ac:dyDescent="0.45">
      <c r="C66" s="44" t="s">
        <v>131</v>
      </c>
    </row>
    <row r="67" spans="3:7" ht="38.25" customHeight="1" x14ac:dyDescent="0.45"/>
    <row r="68" spans="3:7" ht="48" x14ac:dyDescent="0.45">
      <c r="C68" s="132" t="s">
        <v>108</v>
      </c>
      <c r="D68" s="133" t="s">
        <v>109</v>
      </c>
      <c r="F68" s="134" t="s">
        <v>110</v>
      </c>
      <c r="G68" s="133" t="s">
        <v>109</v>
      </c>
    </row>
    <row r="69" spans="3:7" ht="24" x14ac:dyDescent="0.45">
      <c r="C69" s="135" t="s">
        <v>113</v>
      </c>
      <c r="D69" s="135">
        <v>1487271</v>
      </c>
      <c r="F69" s="136" t="s">
        <v>124</v>
      </c>
      <c r="G69" s="136">
        <v>128668</v>
      </c>
    </row>
    <row r="70" spans="3:7" ht="24" x14ac:dyDescent="0.45">
      <c r="C70" s="62" t="s">
        <v>114</v>
      </c>
      <c r="D70" s="62">
        <v>841135</v>
      </c>
      <c r="F70" s="137" t="s">
        <v>126</v>
      </c>
      <c r="G70" s="137">
        <v>110281</v>
      </c>
    </row>
    <row r="71" spans="3:7" ht="24" x14ac:dyDescent="0.45">
      <c r="C71" s="137" t="s">
        <v>115</v>
      </c>
      <c r="D71" s="137">
        <v>719080</v>
      </c>
      <c r="F71" s="62" t="s">
        <v>125</v>
      </c>
      <c r="G71" s="62">
        <v>88372</v>
      </c>
    </row>
    <row r="72" spans="3:7" ht="24" x14ac:dyDescent="0.45">
      <c r="C72" s="62" t="s">
        <v>117</v>
      </c>
      <c r="D72" s="62">
        <v>551999</v>
      </c>
      <c r="F72" s="137" t="s">
        <v>127</v>
      </c>
      <c r="G72" s="137">
        <v>33000</v>
      </c>
    </row>
    <row r="73" spans="3:7" ht="24" x14ac:dyDescent="0.45">
      <c r="C73" s="137" t="s">
        <v>118</v>
      </c>
      <c r="D73" s="137">
        <v>495433</v>
      </c>
      <c r="F73" s="62" t="s">
        <v>135</v>
      </c>
      <c r="G73" s="62">
        <v>25399</v>
      </c>
    </row>
    <row r="74" spans="3:7" ht="24" x14ac:dyDescent="0.45">
      <c r="C74" s="62" t="s">
        <v>116</v>
      </c>
      <c r="D74" s="62">
        <v>489101</v>
      </c>
      <c r="F74" s="135" t="s">
        <v>134</v>
      </c>
      <c r="G74" s="135">
        <v>4741</v>
      </c>
    </row>
    <row r="75" spans="3:7" ht="24" x14ac:dyDescent="0.45">
      <c r="C75" s="137" t="s">
        <v>121</v>
      </c>
      <c r="D75" s="137">
        <v>352067</v>
      </c>
      <c r="F75" s="138" t="s">
        <v>7</v>
      </c>
      <c r="G75" s="138">
        <f>SUM(G69:G74)</f>
        <v>390461</v>
      </c>
    </row>
    <row r="76" spans="3:7" ht="24" x14ac:dyDescent="0.45">
      <c r="C76" s="62" t="s">
        <v>119</v>
      </c>
      <c r="D76" s="62">
        <v>347924</v>
      </c>
      <c r="F76" s="139"/>
      <c r="G76" s="139"/>
    </row>
    <row r="77" spans="3:7" ht="24" x14ac:dyDescent="0.45">
      <c r="C77" s="137" t="s">
        <v>120</v>
      </c>
      <c r="D77" s="137">
        <v>226691</v>
      </c>
      <c r="F77" s="136"/>
      <c r="G77" s="136"/>
    </row>
    <row r="78" spans="3:7" ht="24" x14ac:dyDescent="0.45">
      <c r="C78" s="62" t="s">
        <v>122</v>
      </c>
      <c r="D78" s="62">
        <v>221588</v>
      </c>
    </row>
    <row r="79" spans="3:7" ht="24" x14ac:dyDescent="0.45">
      <c r="C79" s="137" t="s">
        <v>123</v>
      </c>
      <c r="D79" s="137">
        <v>185441</v>
      </c>
    </row>
    <row r="80" spans="3:7" ht="24" x14ac:dyDescent="0.45">
      <c r="C80" s="62" t="s">
        <v>133</v>
      </c>
      <c r="D80" s="62">
        <v>169056</v>
      </c>
    </row>
    <row r="81" spans="3:11" ht="24" x14ac:dyDescent="0.45">
      <c r="C81" s="135" t="s">
        <v>134</v>
      </c>
      <c r="D81" s="135">
        <v>580972</v>
      </c>
    </row>
    <row r="82" spans="3:11" ht="38.25" customHeight="1" x14ac:dyDescent="0.45">
      <c r="C82" s="138" t="s">
        <v>7</v>
      </c>
      <c r="D82" s="138">
        <f>SUM(D69:D81)</f>
        <v>6667758</v>
      </c>
    </row>
    <row r="83" spans="3:11" ht="38.25" customHeight="1" x14ac:dyDescent="0.45">
      <c r="G83" s="70"/>
    </row>
    <row r="84" spans="3:11" ht="38.25" customHeight="1" x14ac:dyDescent="0.45"/>
    <row r="85" spans="3:11" ht="27" customHeight="1" x14ac:dyDescent="0.55000000000000004">
      <c r="C85" s="154" t="s">
        <v>73</v>
      </c>
      <c r="D85" s="154"/>
      <c r="E85" s="154"/>
    </row>
    <row r="86" spans="3:11" ht="24" x14ac:dyDescent="0.55000000000000004">
      <c r="C86" s="53"/>
    </row>
    <row r="87" spans="3:11" x14ac:dyDescent="0.45">
      <c r="C87" s="68" t="s">
        <v>47</v>
      </c>
    </row>
    <row r="88" spans="3:11" x14ac:dyDescent="0.45">
      <c r="C88" s="44" t="s">
        <v>131</v>
      </c>
    </row>
    <row r="89" spans="3:11" x14ac:dyDescent="0.45">
      <c r="D89" s="174" t="s">
        <v>8</v>
      </c>
      <c r="E89" s="174"/>
      <c r="G89" s="140"/>
      <c r="H89" s="173" t="s">
        <v>8</v>
      </c>
      <c r="I89" s="173"/>
      <c r="J89" s="140"/>
      <c r="K89" s="112"/>
    </row>
    <row r="90" spans="3:11" x14ac:dyDescent="0.45">
      <c r="C90" s="115" t="s">
        <v>0</v>
      </c>
      <c r="D90" s="116" t="s">
        <v>14</v>
      </c>
      <c r="E90" s="116" t="s">
        <v>15</v>
      </c>
      <c r="F90" s="116" t="s">
        <v>12</v>
      </c>
      <c r="G90" s="140" t="s">
        <v>0</v>
      </c>
      <c r="H90" s="140" t="s">
        <v>16</v>
      </c>
      <c r="I90" s="140" t="s">
        <v>17</v>
      </c>
      <c r="J90" s="140" t="s">
        <v>7</v>
      </c>
      <c r="K90" s="112"/>
    </row>
    <row r="91" spans="3:11" x14ac:dyDescent="0.45">
      <c r="C91" s="76" t="s">
        <v>40</v>
      </c>
      <c r="D91" s="83">
        <v>298</v>
      </c>
      <c r="E91" s="83">
        <v>2055</v>
      </c>
      <c r="F91" s="78">
        <f>E91+D91</f>
        <v>2353</v>
      </c>
      <c r="G91" s="140" t="s">
        <v>42</v>
      </c>
      <c r="H91" s="141">
        <f t="shared" ref="H91" si="7">D91</f>
        <v>298</v>
      </c>
      <c r="I91" s="141">
        <f t="shared" ref="I91" si="8">E91</f>
        <v>2055</v>
      </c>
      <c r="J91" s="141">
        <f t="shared" ref="J91:J92" si="9">I91+H91</f>
        <v>2353</v>
      </c>
      <c r="K91" s="112"/>
    </row>
    <row r="92" spans="3:11" x14ac:dyDescent="0.45">
      <c r="C92" s="80" t="s">
        <v>41</v>
      </c>
      <c r="D92" s="81">
        <v>555</v>
      </c>
      <c r="E92" s="81">
        <v>793</v>
      </c>
      <c r="F92" s="142">
        <f>E92+D92</f>
        <v>1348</v>
      </c>
      <c r="G92" s="140" t="s">
        <v>43</v>
      </c>
      <c r="H92" s="141">
        <f>D92+H91</f>
        <v>853</v>
      </c>
      <c r="I92" s="141">
        <f>E92+I91</f>
        <v>2848</v>
      </c>
      <c r="J92" s="141">
        <f t="shared" si="9"/>
        <v>3701</v>
      </c>
      <c r="K92" s="112"/>
    </row>
    <row r="93" spans="3:11" x14ac:dyDescent="0.45">
      <c r="C93" s="76" t="s">
        <v>29</v>
      </c>
      <c r="D93" s="83">
        <v>831</v>
      </c>
      <c r="E93" s="83">
        <v>770</v>
      </c>
      <c r="F93" s="78">
        <f t="shared" ref="F93:F102" si="10">E93+D93</f>
        <v>1601</v>
      </c>
      <c r="G93" s="140" t="s">
        <v>30</v>
      </c>
      <c r="H93" s="141">
        <f t="shared" ref="H93:H102" si="11">D93+H92</f>
        <v>1684</v>
      </c>
      <c r="I93" s="141">
        <f t="shared" ref="I93:I102" si="12">E93+I92</f>
        <v>3618</v>
      </c>
      <c r="J93" s="141">
        <f>I93+H93</f>
        <v>5302</v>
      </c>
      <c r="K93" s="112"/>
    </row>
    <row r="94" spans="3:11" x14ac:dyDescent="0.45">
      <c r="C94" s="80" t="s">
        <v>1</v>
      </c>
      <c r="D94" s="81">
        <v>1372</v>
      </c>
      <c r="E94" s="81">
        <v>468</v>
      </c>
      <c r="F94" s="142">
        <f t="shared" si="10"/>
        <v>1840</v>
      </c>
      <c r="G94" s="140" t="s">
        <v>31</v>
      </c>
      <c r="H94" s="141">
        <f t="shared" si="11"/>
        <v>3056</v>
      </c>
      <c r="I94" s="141">
        <f t="shared" si="12"/>
        <v>4086</v>
      </c>
      <c r="J94" s="141">
        <f t="shared" ref="J94:J102" si="13">I94+H94</f>
        <v>7142</v>
      </c>
      <c r="K94" s="112"/>
    </row>
    <row r="95" spans="3:11" x14ac:dyDescent="0.45">
      <c r="C95" s="76" t="s">
        <v>2</v>
      </c>
      <c r="D95" s="83">
        <v>1102</v>
      </c>
      <c r="E95" s="83">
        <v>474</v>
      </c>
      <c r="F95" s="78">
        <f t="shared" si="10"/>
        <v>1576</v>
      </c>
      <c r="G95" s="140" t="s">
        <v>32</v>
      </c>
      <c r="H95" s="141">
        <f t="shared" si="11"/>
        <v>4158</v>
      </c>
      <c r="I95" s="141">
        <f t="shared" si="12"/>
        <v>4560</v>
      </c>
      <c r="J95" s="141">
        <f t="shared" si="13"/>
        <v>8718</v>
      </c>
      <c r="K95" s="112"/>
    </row>
    <row r="96" spans="3:11" x14ac:dyDescent="0.45">
      <c r="C96" s="80" t="s">
        <v>3</v>
      </c>
      <c r="D96" s="81">
        <v>1798</v>
      </c>
      <c r="E96" s="81">
        <v>1379</v>
      </c>
      <c r="F96" s="142">
        <f t="shared" si="10"/>
        <v>3177</v>
      </c>
      <c r="G96" s="140" t="s">
        <v>33</v>
      </c>
      <c r="H96" s="141">
        <f t="shared" si="11"/>
        <v>5956</v>
      </c>
      <c r="I96" s="141">
        <f t="shared" si="12"/>
        <v>5939</v>
      </c>
      <c r="J96" s="141">
        <f t="shared" si="13"/>
        <v>11895</v>
      </c>
      <c r="K96" s="112"/>
    </row>
    <row r="97" spans="3:11" x14ac:dyDescent="0.45">
      <c r="C97" s="76" t="s">
        <v>4</v>
      </c>
      <c r="D97" s="83">
        <v>1063</v>
      </c>
      <c r="E97" s="83">
        <v>452</v>
      </c>
      <c r="F97" s="78">
        <f t="shared" si="10"/>
        <v>1515</v>
      </c>
      <c r="G97" s="140" t="s">
        <v>34</v>
      </c>
      <c r="H97" s="141">
        <f t="shared" si="11"/>
        <v>7019</v>
      </c>
      <c r="I97" s="141">
        <f t="shared" si="12"/>
        <v>6391</v>
      </c>
      <c r="J97" s="141">
        <f t="shared" si="13"/>
        <v>13410</v>
      </c>
      <c r="K97" s="112"/>
    </row>
    <row r="98" spans="3:11" x14ac:dyDescent="0.45">
      <c r="C98" s="80" t="s">
        <v>5</v>
      </c>
      <c r="D98" s="81">
        <v>776</v>
      </c>
      <c r="E98" s="81">
        <v>2257</v>
      </c>
      <c r="F98" s="142">
        <f t="shared" si="10"/>
        <v>3033</v>
      </c>
      <c r="G98" s="140" t="s">
        <v>35</v>
      </c>
      <c r="H98" s="141">
        <f t="shared" si="11"/>
        <v>7795</v>
      </c>
      <c r="I98" s="141">
        <f t="shared" si="12"/>
        <v>8648</v>
      </c>
      <c r="J98" s="141">
        <f t="shared" si="13"/>
        <v>16443</v>
      </c>
      <c r="K98" s="112"/>
    </row>
    <row r="99" spans="3:11" x14ac:dyDescent="0.45">
      <c r="C99" s="76" t="s">
        <v>6</v>
      </c>
      <c r="D99" s="83">
        <v>450</v>
      </c>
      <c r="E99" s="83">
        <v>498</v>
      </c>
      <c r="F99" s="78">
        <f>E99+D99</f>
        <v>948</v>
      </c>
      <c r="G99" s="140" t="s">
        <v>36</v>
      </c>
      <c r="H99" s="141">
        <f t="shared" si="11"/>
        <v>8245</v>
      </c>
      <c r="I99" s="141">
        <f t="shared" si="12"/>
        <v>9146</v>
      </c>
      <c r="J99" s="141">
        <f t="shared" si="13"/>
        <v>17391</v>
      </c>
      <c r="K99" s="112"/>
    </row>
    <row r="100" spans="3:11" x14ac:dyDescent="0.45">
      <c r="C100" s="80" t="s">
        <v>18</v>
      </c>
      <c r="D100" s="81">
        <v>801</v>
      </c>
      <c r="E100" s="81">
        <v>497</v>
      </c>
      <c r="F100" s="142">
        <f t="shared" si="10"/>
        <v>1298</v>
      </c>
      <c r="G100" s="140" t="s">
        <v>37</v>
      </c>
      <c r="H100" s="141">
        <f t="shared" si="11"/>
        <v>9046</v>
      </c>
      <c r="I100" s="141">
        <f t="shared" si="12"/>
        <v>9643</v>
      </c>
      <c r="J100" s="141">
        <f t="shared" si="13"/>
        <v>18689</v>
      </c>
      <c r="K100" s="112"/>
    </row>
    <row r="101" spans="3:11" x14ac:dyDescent="0.45">
      <c r="C101" s="76" t="s">
        <v>24</v>
      </c>
      <c r="D101" s="83">
        <v>558</v>
      </c>
      <c r="E101" s="83">
        <v>531</v>
      </c>
      <c r="F101" s="143">
        <f t="shared" si="10"/>
        <v>1089</v>
      </c>
      <c r="G101" s="140" t="s">
        <v>38</v>
      </c>
      <c r="H101" s="141">
        <f t="shared" si="11"/>
        <v>9604</v>
      </c>
      <c r="I101" s="141">
        <f t="shared" si="12"/>
        <v>10174</v>
      </c>
      <c r="J101" s="141">
        <f t="shared" si="13"/>
        <v>19778</v>
      </c>
      <c r="K101" s="112"/>
    </row>
    <row r="102" spans="3:11" x14ac:dyDescent="0.45">
      <c r="C102" s="80" t="s">
        <v>25</v>
      </c>
      <c r="D102" s="81">
        <v>921</v>
      </c>
      <c r="E102" s="81">
        <v>415</v>
      </c>
      <c r="F102" s="142">
        <f t="shared" si="10"/>
        <v>1336</v>
      </c>
      <c r="G102" s="140" t="s">
        <v>39</v>
      </c>
      <c r="H102" s="141">
        <f t="shared" si="11"/>
        <v>10525</v>
      </c>
      <c r="I102" s="141">
        <f t="shared" si="12"/>
        <v>10589</v>
      </c>
      <c r="J102" s="141">
        <f t="shared" si="13"/>
        <v>21114</v>
      </c>
      <c r="K102" s="112"/>
    </row>
    <row r="103" spans="3:11" x14ac:dyDescent="0.45">
      <c r="C103" s="122" t="s">
        <v>7</v>
      </c>
      <c r="D103" s="123">
        <f t="shared" ref="D103:E103" si="14">SUM(D91:D102)</f>
        <v>10525</v>
      </c>
      <c r="E103" s="123">
        <f t="shared" si="14"/>
        <v>10589</v>
      </c>
      <c r="F103" s="123">
        <f>SUM(F91:F102)</f>
        <v>21114</v>
      </c>
      <c r="G103" s="112"/>
      <c r="H103" s="112"/>
      <c r="I103" s="112"/>
      <c r="J103" s="112"/>
      <c r="K103" s="112"/>
    </row>
    <row r="104" spans="3:11" x14ac:dyDescent="0.45">
      <c r="G104" s="112"/>
      <c r="H104" s="112"/>
      <c r="I104" s="112"/>
      <c r="J104" s="112"/>
      <c r="K104" s="112"/>
    </row>
    <row r="105" spans="3:11" x14ac:dyDescent="0.45">
      <c r="C105" s="44" t="s">
        <v>44</v>
      </c>
      <c r="G105" s="112"/>
      <c r="H105" s="112"/>
      <c r="I105" s="112"/>
      <c r="J105" s="112"/>
      <c r="K105" s="112"/>
    </row>
    <row r="106" spans="3:11" x14ac:dyDescent="0.45">
      <c r="D106" s="174" t="s">
        <v>8</v>
      </c>
      <c r="E106" s="174"/>
      <c r="G106" s="112"/>
      <c r="H106" s="112"/>
      <c r="I106" s="112"/>
      <c r="J106" s="112"/>
      <c r="K106" s="112"/>
    </row>
    <row r="107" spans="3:11" x14ac:dyDescent="0.45">
      <c r="C107" s="116" t="s">
        <v>46</v>
      </c>
      <c r="D107" s="116" t="s">
        <v>14</v>
      </c>
      <c r="E107" s="116" t="s">
        <v>15</v>
      </c>
      <c r="F107" s="116" t="s">
        <v>12</v>
      </c>
      <c r="G107" s="112"/>
      <c r="H107" s="112"/>
      <c r="I107" s="112"/>
      <c r="J107" s="112"/>
      <c r="K107" s="112"/>
    </row>
    <row r="108" spans="3:11" x14ac:dyDescent="0.45">
      <c r="C108" s="76">
        <v>2022</v>
      </c>
      <c r="D108" s="83">
        <v>698</v>
      </c>
      <c r="E108" s="83">
        <v>687</v>
      </c>
      <c r="F108" s="78">
        <v>1385</v>
      </c>
      <c r="G108" s="112"/>
      <c r="H108" s="112"/>
      <c r="I108" s="112"/>
      <c r="J108" s="112"/>
      <c r="K108" s="112"/>
    </row>
    <row r="109" spans="3:11" x14ac:dyDescent="0.45">
      <c r="C109" s="76">
        <v>2023</v>
      </c>
      <c r="D109" s="83">
        <v>4059</v>
      </c>
      <c r="E109" s="83">
        <v>4101</v>
      </c>
      <c r="F109" s="78">
        <v>8160</v>
      </c>
      <c r="G109" s="112"/>
      <c r="H109" s="112"/>
      <c r="I109" s="112"/>
      <c r="J109" s="112"/>
      <c r="K109" s="112"/>
    </row>
    <row r="110" spans="3:11" x14ac:dyDescent="0.45">
      <c r="C110" s="76">
        <v>2024</v>
      </c>
      <c r="D110" s="83">
        <v>5298</v>
      </c>
      <c r="E110" s="83">
        <v>24339</v>
      </c>
      <c r="F110" s="78">
        <f>D110+E110</f>
        <v>29637</v>
      </c>
      <c r="G110" s="112"/>
      <c r="H110" s="112"/>
      <c r="I110" s="112"/>
      <c r="J110" s="112"/>
      <c r="K110" s="112"/>
    </row>
    <row r="111" spans="3:11" x14ac:dyDescent="0.45">
      <c r="C111" s="76">
        <v>2025</v>
      </c>
      <c r="D111" s="83">
        <f>D103</f>
        <v>10525</v>
      </c>
      <c r="E111" s="83">
        <f>E103</f>
        <v>10589</v>
      </c>
      <c r="F111" s="78">
        <f>F103</f>
        <v>21114</v>
      </c>
      <c r="G111" s="112"/>
      <c r="H111" s="112"/>
      <c r="I111" s="112"/>
      <c r="J111" s="112"/>
      <c r="K111" s="112"/>
    </row>
    <row r="112" spans="3:11" x14ac:dyDescent="0.45">
      <c r="C112" s="85" t="s">
        <v>45</v>
      </c>
      <c r="D112" s="86">
        <f>SUM(D108:D111)</f>
        <v>20580</v>
      </c>
      <c r="E112" s="86">
        <f>SUM(E108:E111)</f>
        <v>39716</v>
      </c>
      <c r="F112" s="87">
        <f>SUM(F108:F111)</f>
        <v>60296</v>
      </c>
      <c r="G112" s="112"/>
      <c r="H112" s="112"/>
      <c r="I112" s="112"/>
      <c r="J112" s="112"/>
      <c r="K112" s="112"/>
    </row>
    <row r="113" spans="3:11" x14ac:dyDescent="0.45">
      <c r="G113" s="112"/>
      <c r="H113" s="112"/>
      <c r="I113" s="112"/>
      <c r="J113" s="112"/>
      <c r="K113" s="112"/>
    </row>
    <row r="115" spans="3:11" x14ac:dyDescent="0.45">
      <c r="C115" s="105" t="s">
        <v>103</v>
      </c>
    </row>
    <row r="116" spans="3:11" x14ac:dyDescent="0.45">
      <c r="C116" s="105"/>
    </row>
    <row r="117" spans="3:11" x14ac:dyDescent="0.45">
      <c r="C117" s="68" t="s">
        <v>129</v>
      </c>
    </row>
    <row r="118" spans="3:11" x14ac:dyDescent="0.45">
      <c r="C118" s="159" t="s">
        <v>28</v>
      </c>
      <c r="D118" s="159"/>
      <c r="E118" s="159"/>
      <c r="F118" s="159"/>
    </row>
    <row r="119" spans="3:11" x14ac:dyDescent="0.45">
      <c r="H119" s="158"/>
      <c r="I119" s="158"/>
    </row>
    <row r="120" spans="3:11" x14ac:dyDescent="0.45">
      <c r="G120" s="118"/>
      <c r="H120" s="70"/>
      <c r="I120" s="70"/>
    </row>
    <row r="121" spans="3:11" x14ac:dyDescent="0.45">
      <c r="G121" s="118"/>
      <c r="H121" s="70"/>
      <c r="I121" s="70"/>
    </row>
    <row r="122" spans="3:11" x14ac:dyDescent="0.45">
      <c r="G122" s="118"/>
      <c r="H122" s="70"/>
      <c r="I122" s="70"/>
    </row>
    <row r="123" spans="3:11" x14ac:dyDescent="0.45">
      <c r="G123" s="118"/>
      <c r="H123" s="70"/>
      <c r="I123" s="70"/>
    </row>
    <row r="124" spans="3:11" x14ac:dyDescent="0.45">
      <c r="G124" s="118"/>
      <c r="H124" s="70"/>
      <c r="I124" s="70"/>
    </row>
    <row r="125" spans="3:11" x14ac:dyDescent="0.45">
      <c r="G125" s="118"/>
      <c r="H125" s="70"/>
      <c r="I125" s="70"/>
    </row>
    <row r="126" spans="3:11" x14ac:dyDescent="0.45">
      <c r="G126" s="118"/>
      <c r="H126" s="70"/>
      <c r="I126" s="70"/>
    </row>
    <row r="127" spans="3:11" x14ac:dyDescent="0.45">
      <c r="G127" s="118"/>
      <c r="H127" s="70"/>
      <c r="I127" s="70"/>
    </row>
    <row r="128" spans="3:11" x14ac:dyDescent="0.45">
      <c r="G128" s="118"/>
      <c r="H128" s="70"/>
      <c r="I128" s="70"/>
    </row>
    <row r="129" spans="7:9" x14ac:dyDescent="0.45">
      <c r="G129" s="118"/>
      <c r="H129" s="70"/>
      <c r="I129" s="70"/>
    </row>
    <row r="130" spans="7:9" x14ac:dyDescent="0.45">
      <c r="G130" s="118"/>
      <c r="H130" s="70"/>
      <c r="I130" s="70"/>
    </row>
    <row r="131" spans="7:9" x14ac:dyDescent="0.45">
      <c r="G131" s="70"/>
      <c r="H131" s="70"/>
      <c r="I131" s="70"/>
    </row>
  </sheetData>
  <mergeCells count="16">
    <mergeCell ref="C7:E7"/>
    <mergeCell ref="D11:E11"/>
    <mergeCell ref="D10:E10"/>
    <mergeCell ref="C85:E85"/>
    <mergeCell ref="D106:E106"/>
    <mergeCell ref="D28:E28"/>
    <mergeCell ref="G38:H38"/>
    <mergeCell ref="H119:I119"/>
    <mergeCell ref="C118:F118"/>
    <mergeCell ref="D38:E38"/>
    <mergeCell ref="H89:I89"/>
    <mergeCell ref="D89:E89"/>
    <mergeCell ref="D39:F39"/>
    <mergeCell ref="G39:I39"/>
    <mergeCell ref="D57:F57"/>
    <mergeCell ref="G57:I57"/>
  </mergeCells>
  <phoneticPr fontId="3" type="noConversion"/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C2:X55"/>
  <sheetViews>
    <sheetView showGridLines="0" zoomScale="60" zoomScaleNormal="6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3" sqref="C3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24.5703125" style="44" customWidth="1"/>
    <col min="4" max="4" width="20.140625" style="44" bestFit="1" customWidth="1"/>
    <col min="5" max="5" width="25.5703125" style="44" bestFit="1" customWidth="1"/>
    <col min="6" max="6" width="21.28515625" style="44" bestFit="1" customWidth="1"/>
    <col min="7" max="7" width="32.85546875" style="44" customWidth="1"/>
    <col min="8" max="8" width="15.85546875" style="1" bestFit="1" customWidth="1"/>
    <col min="9" max="9" width="25.140625" style="1" customWidth="1"/>
    <col min="10" max="10" width="16.140625" style="1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6">
      <c r="C2" s="72" t="str">
        <f>Operaciones!C2</f>
        <v>NUMERALIA AEROPORTUARIA 2025.</v>
      </c>
    </row>
    <row r="4" spans="3:24" x14ac:dyDescent="0.45">
      <c r="C4" s="44" t="str">
        <f>Pasajeros!C4</f>
        <v>Fecha de validación: 26 Ene. 2026</v>
      </c>
    </row>
    <row r="5" spans="3:24" x14ac:dyDescent="0.45">
      <c r="C5" s="44" t="str">
        <f>Pasajeros!C5</f>
        <v>Fecha de actualización: 26 Ene. 2026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55000000000000004">
      <c r="C7" s="154" t="s">
        <v>75</v>
      </c>
      <c r="D7" s="154"/>
      <c r="E7" s="154"/>
      <c r="F7" s="154"/>
    </row>
    <row r="8" spans="3:24" x14ac:dyDescent="0.45">
      <c r="C8" s="68" t="s">
        <v>76</v>
      </c>
    </row>
    <row r="9" spans="3:24" x14ac:dyDescent="0.45">
      <c r="C9" s="44" t="s">
        <v>131</v>
      </c>
    </row>
    <row r="10" spans="3:24" x14ac:dyDescent="0.45">
      <c r="D10" s="170" t="s">
        <v>79</v>
      </c>
      <c r="E10" s="170"/>
    </row>
    <row r="11" spans="3:24" x14ac:dyDescent="0.45">
      <c r="C11" s="124" t="s">
        <v>0</v>
      </c>
      <c r="D11" s="125" t="s">
        <v>78</v>
      </c>
      <c r="E11" s="125" t="s">
        <v>77</v>
      </c>
      <c r="F11" s="125" t="s">
        <v>12</v>
      </c>
    </row>
    <row r="12" spans="3:24" x14ac:dyDescent="0.45">
      <c r="C12" s="76" t="s">
        <v>40</v>
      </c>
      <c r="D12" s="83">
        <v>21850365.870000005</v>
      </c>
      <c r="E12" s="83">
        <v>5914100.8599999985</v>
      </c>
      <c r="F12" s="83">
        <f>SUM(D12,E12)</f>
        <v>27764466.730000004</v>
      </c>
    </row>
    <row r="13" spans="3:24" x14ac:dyDescent="0.45">
      <c r="C13" s="80" t="s">
        <v>41</v>
      </c>
      <c r="D13" s="81">
        <v>20128160.700000003</v>
      </c>
      <c r="E13" s="81">
        <v>6500616.3099999996</v>
      </c>
      <c r="F13" s="81">
        <f t="shared" ref="F13:F23" si="0">SUM(D13,E13)</f>
        <v>26628777.010000002</v>
      </c>
    </row>
    <row r="14" spans="3:24" x14ac:dyDescent="0.45">
      <c r="C14" s="76" t="s">
        <v>29</v>
      </c>
      <c r="D14" s="83">
        <v>25532957.800000001</v>
      </c>
      <c r="E14" s="83">
        <v>7622011.7000000011</v>
      </c>
      <c r="F14" s="83">
        <f t="shared" si="0"/>
        <v>33154969.5</v>
      </c>
    </row>
    <row r="15" spans="3:24" x14ac:dyDescent="0.45">
      <c r="C15" s="80" t="s">
        <v>1</v>
      </c>
      <c r="D15" s="81">
        <v>23087885.199999999</v>
      </c>
      <c r="E15" s="81">
        <v>7697786.209999999</v>
      </c>
      <c r="F15" s="81">
        <f t="shared" si="0"/>
        <v>30785671.409999996</v>
      </c>
    </row>
    <row r="16" spans="3:24" x14ac:dyDescent="0.45">
      <c r="C16" s="76" t="s">
        <v>2</v>
      </c>
      <c r="D16" s="83">
        <v>26055791.900000002</v>
      </c>
      <c r="E16" s="83">
        <v>8134804.169999999</v>
      </c>
      <c r="F16" s="83">
        <f t="shared" si="0"/>
        <v>34190596.07</v>
      </c>
    </row>
    <row r="17" spans="3:7" x14ac:dyDescent="0.45">
      <c r="C17" s="80" t="s">
        <v>3</v>
      </c>
      <c r="D17" s="81">
        <v>27935125.799999993</v>
      </c>
      <c r="E17" s="81">
        <v>9772946.3600000013</v>
      </c>
      <c r="F17" s="81">
        <f t="shared" si="0"/>
        <v>37708072.159999996</v>
      </c>
    </row>
    <row r="18" spans="3:7" x14ac:dyDescent="0.45">
      <c r="C18" s="76" t="s">
        <v>4</v>
      </c>
      <c r="D18" s="83">
        <v>27521579.799999997</v>
      </c>
      <c r="E18" s="83">
        <v>8128341.2700000005</v>
      </c>
      <c r="F18" s="83">
        <f t="shared" si="0"/>
        <v>35649921.07</v>
      </c>
    </row>
    <row r="19" spans="3:7" x14ac:dyDescent="0.45">
      <c r="C19" s="80" t="s">
        <v>5</v>
      </c>
      <c r="D19" s="81">
        <v>28973648.899999995</v>
      </c>
      <c r="E19" s="81">
        <v>6764126.1000000006</v>
      </c>
      <c r="F19" s="81">
        <f t="shared" si="0"/>
        <v>35737774.999999993</v>
      </c>
    </row>
    <row r="20" spans="3:7" x14ac:dyDescent="0.45">
      <c r="C20" s="76" t="s">
        <v>6</v>
      </c>
      <c r="D20" s="83">
        <v>25080673.190000001</v>
      </c>
      <c r="E20" s="83">
        <v>5996038.8099999996</v>
      </c>
      <c r="F20" s="83">
        <f t="shared" si="0"/>
        <v>31076712</v>
      </c>
    </row>
    <row r="21" spans="3:7" x14ac:dyDescent="0.45">
      <c r="C21" s="80" t="s">
        <v>18</v>
      </c>
      <c r="D21" s="81">
        <v>30047969.800000001</v>
      </c>
      <c r="E21" s="81">
        <v>7225440.8099999996</v>
      </c>
      <c r="F21" s="81">
        <f t="shared" si="0"/>
        <v>37273410.609999999</v>
      </c>
    </row>
    <row r="22" spans="3:7" x14ac:dyDescent="0.45">
      <c r="C22" s="76" t="s">
        <v>24</v>
      </c>
      <c r="D22" s="83">
        <v>31801245.759999998</v>
      </c>
      <c r="E22" s="83">
        <v>6632562.3399999989</v>
      </c>
      <c r="F22" s="83">
        <f t="shared" si="0"/>
        <v>38433808.099999994</v>
      </c>
    </row>
    <row r="23" spans="3:7" x14ac:dyDescent="0.45">
      <c r="C23" s="80" t="s">
        <v>25</v>
      </c>
      <c r="D23" s="81">
        <v>31764181.699999999</v>
      </c>
      <c r="E23" s="81">
        <v>6024379.3800000008</v>
      </c>
      <c r="F23" s="81">
        <f t="shared" si="0"/>
        <v>37788561.079999998</v>
      </c>
    </row>
    <row r="24" spans="3:7" ht="20.25" customHeight="1" x14ac:dyDescent="0.45">
      <c r="C24" s="122" t="s">
        <v>7</v>
      </c>
      <c r="D24" s="104">
        <f>SUM(D12:D23)</f>
        <v>319779586.42000002</v>
      </c>
      <c r="E24" s="104">
        <f>SUM(E12:E23)</f>
        <v>86413154.320000008</v>
      </c>
      <c r="F24" s="123">
        <f>SUM(F12:F23)</f>
        <v>406192740.73999995</v>
      </c>
    </row>
    <row r="25" spans="3:7" ht="20.25" customHeight="1" x14ac:dyDescent="0.45">
      <c r="D25" s="144">
        <f>D24/1000</f>
        <v>319779.58642000001</v>
      </c>
      <c r="E25" s="144">
        <f t="shared" ref="E25:F25" si="1">E24/1000</f>
        <v>86413.154320000001</v>
      </c>
      <c r="F25" s="144">
        <f t="shared" si="1"/>
        <v>406192.74073999992</v>
      </c>
      <c r="G25" s="145"/>
    </row>
    <row r="26" spans="3:7" ht="20.25" customHeight="1" x14ac:dyDescent="0.45">
      <c r="C26" s="44" t="s">
        <v>44</v>
      </c>
    </row>
    <row r="27" spans="3:7" x14ac:dyDescent="0.45">
      <c r="D27" s="170" t="s">
        <v>79</v>
      </c>
      <c r="E27" s="170"/>
    </row>
    <row r="28" spans="3:7" x14ac:dyDescent="0.45">
      <c r="C28" s="125" t="s">
        <v>46</v>
      </c>
      <c r="D28" s="125" t="s">
        <v>78</v>
      </c>
      <c r="E28" s="125" t="s">
        <v>77</v>
      </c>
      <c r="F28" s="125" t="s">
        <v>12</v>
      </c>
    </row>
    <row r="29" spans="3:7" x14ac:dyDescent="0.45">
      <c r="C29" s="76">
        <v>2022</v>
      </c>
      <c r="D29" s="83">
        <v>0</v>
      </c>
      <c r="E29" s="83">
        <v>5188</v>
      </c>
      <c r="F29" s="78">
        <f>E29+D29</f>
        <v>5188</v>
      </c>
    </row>
    <row r="30" spans="3:7" x14ac:dyDescent="0.45">
      <c r="C30" s="76">
        <v>2023</v>
      </c>
      <c r="D30" s="83">
        <v>140993640</v>
      </c>
      <c r="E30" s="83">
        <v>45326190.000000007</v>
      </c>
      <c r="F30" s="78">
        <v>186319830</v>
      </c>
    </row>
    <row r="31" spans="3:7" x14ac:dyDescent="0.45">
      <c r="C31" s="76">
        <v>2024</v>
      </c>
      <c r="D31" s="83">
        <v>342364252.65999997</v>
      </c>
      <c r="E31" s="83">
        <v>104976912.55999999</v>
      </c>
      <c r="F31" s="78">
        <v>447341165.22000003</v>
      </c>
    </row>
    <row r="32" spans="3:7" x14ac:dyDescent="0.45">
      <c r="C32" s="76">
        <v>2025</v>
      </c>
      <c r="D32" s="83">
        <f>D24</f>
        <v>319779586.42000002</v>
      </c>
      <c r="E32" s="83">
        <f t="shared" ref="E32" si="2">E24</f>
        <v>86413154.320000008</v>
      </c>
      <c r="F32" s="78">
        <f>E32+D32</f>
        <v>406192740.74000001</v>
      </c>
    </row>
    <row r="33" spans="3:9" x14ac:dyDescent="0.45">
      <c r="C33" s="85" t="s">
        <v>45</v>
      </c>
      <c r="D33" s="86">
        <f>SUM(D29:D32)</f>
        <v>803137479.07999992</v>
      </c>
      <c r="E33" s="86">
        <f t="shared" ref="E33" si="3">SUM(E29:E32)</f>
        <v>236721444.88</v>
      </c>
      <c r="F33" s="87">
        <f>SUM(F29:F32)</f>
        <v>1039858923.96</v>
      </c>
    </row>
    <row r="34" spans="3:9" x14ac:dyDescent="0.45">
      <c r="F34" s="146">
        <f t="shared" ref="F34" si="4">F33/1000</f>
        <v>1039858.92396</v>
      </c>
    </row>
    <row r="36" spans="3:9" s="20" customFormat="1" ht="17.25" x14ac:dyDescent="0.4">
      <c r="C36" s="67" t="s">
        <v>82</v>
      </c>
      <c r="D36" s="147"/>
      <c r="E36" s="147"/>
      <c r="F36" s="147"/>
      <c r="G36" s="147"/>
    </row>
    <row r="37" spans="3:9" s="20" customFormat="1" ht="17.25" x14ac:dyDescent="0.4">
      <c r="C37" s="67" t="s">
        <v>88</v>
      </c>
      <c r="D37" s="147"/>
      <c r="E37" s="147"/>
      <c r="F37" s="147"/>
      <c r="G37" s="147"/>
    </row>
    <row r="38" spans="3:9" s="20" customFormat="1" ht="17.25" x14ac:dyDescent="0.4">
      <c r="C38" s="67" t="s">
        <v>102</v>
      </c>
      <c r="D38" s="147"/>
      <c r="E38" s="147"/>
      <c r="F38" s="147"/>
      <c r="G38" s="147"/>
    </row>
    <row r="39" spans="3:9" s="20" customFormat="1" ht="17.25" x14ac:dyDescent="0.4">
      <c r="C39" s="67"/>
      <c r="D39" s="147"/>
      <c r="E39" s="147"/>
      <c r="F39" s="147"/>
      <c r="G39" s="147"/>
    </row>
    <row r="40" spans="3:9" x14ac:dyDescent="0.45">
      <c r="C40" s="105"/>
    </row>
    <row r="41" spans="3:9" x14ac:dyDescent="0.45">
      <c r="C41" s="68" t="s">
        <v>129</v>
      </c>
    </row>
    <row r="42" spans="3:9" x14ac:dyDescent="0.45">
      <c r="C42" s="159" t="s">
        <v>28</v>
      </c>
      <c r="D42" s="159"/>
      <c r="E42" s="159"/>
      <c r="F42" s="159"/>
    </row>
    <row r="43" spans="3:9" x14ac:dyDescent="0.45">
      <c r="H43" s="176"/>
      <c r="I43" s="176"/>
    </row>
    <row r="44" spans="3:9" x14ac:dyDescent="0.45">
      <c r="G44" s="118"/>
      <c r="H44" s="7"/>
      <c r="I44" s="7"/>
    </row>
    <row r="45" spans="3:9" x14ac:dyDescent="0.45">
      <c r="G45" s="118"/>
      <c r="H45" s="7"/>
      <c r="I45" s="7"/>
    </row>
    <row r="46" spans="3:9" x14ac:dyDescent="0.45">
      <c r="G46" s="118"/>
      <c r="H46" s="7"/>
      <c r="I46" s="7"/>
    </row>
    <row r="47" spans="3:9" x14ac:dyDescent="0.45">
      <c r="G47" s="118"/>
      <c r="H47" s="7"/>
      <c r="I47" s="7"/>
    </row>
    <row r="48" spans="3:9" x14ac:dyDescent="0.45">
      <c r="G48" s="118"/>
      <c r="H48" s="7"/>
      <c r="I48" s="7"/>
    </row>
    <row r="49" spans="7:9" x14ac:dyDescent="0.45">
      <c r="G49" s="118"/>
      <c r="H49" s="7"/>
      <c r="I49" s="7"/>
    </row>
    <row r="50" spans="7:9" x14ac:dyDescent="0.45">
      <c r="G50" s="118"/>
      <c r="H50" s="7"/>
      <c r="I50" s="7"/>
    </row>
    <row r="51" spans="7:9" x14ac:dyDescent="0.45">
      <c r="G51" s="118"/>
      <c r="H51" s="7"/>
      <c r="I51" s="7"/>
    </row>
    <row r="52" spans="7:9" x14ac:dyDescent="0.45">
      <c r="G52" s="118"/>
      <c r="H52" s="7"/>
      <c r="I52" s="7"/>
    </row>
    <row r="53" spans="7:9" x14ac:dyDescent="0.45">
      <c r="G53" s="118"/>
      <c r="H53" s="7"/>
      <c r="I53" s="7"/>
    </row>
    <row r="54" spans="7:9" x14ac:dyDescent="0.45">
      <c r="G54" s="118"/>
      <c r="H54" s="7"/>
      <c r="I54" s="7"/>
    </row>
    <row r="55" spans="7:9" x14ac:dyDescent="0.45">
      <c r="G55" s="70"/>
      <c r="H55" s="7"/>
      <c r="I55" s="7"/>
    </row>
  </sheetData>
  <mergeCells count="5">
    <mergeCell ref="H43:I43"/>
    <mergeCell ref="D10:E10"/>
    <mergeCell ref="D27:E27"/>
    <mergeCell ref="C42:F42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80" t="s">
        <v>9</v>
      </c>
      <c r="C3" s="180"/>
      <c r="D3" s="180"/>
      <c r="E3" s="33"/>
      <c r="F3" s="180" t="s">
        <v>8</v>
      </c>
      <c r="G3" s="180"/>
      <c r="H3" s="180"/>
      <c r="I3" s="8"/>
      <c r="J3" s="34" t="s">
        <v>94</v>
      </c>
    </row>
    <row r="6" spans="2:10" ht="21.75" x14ac:dyDescent="0.25">
      <c r="B6" s="179" t="s">
        <v>104</v>
      </c>
      <c r="C6" s="179"/>
      <c r="D6" s="179"/>
      <c r="F6" s="179" t="s">
        <v>104</v>
      </c>
      <c r="G6" s="179"/>
      <c r="H6" s="179"/>
      <c r="J6" s="35" t="s">
        <v>106</v>
      </c>
    </row>
    <row r="7" spans="2:10" ht="21.75" x14ac:dyDescent="0.25">
      <c r="B7" s="36" t="s">
        <v>91</v>
      </c>
      <c r="C7" s="177" t="e">
        <f>#REF!-Operaciones!F24</f>
        <v>#REF!</v>
      </c>
      <c r="D7" s="177"/>
      <c r="F7" s="36" t="s">
        <v>91</v>
      </c>
      <c r="G7" s="177" t="e">
        <f>#REF!-Pasajeros!$F$25</f>
        <v>#REF!</v>
      </c>
      <c r="H7" s="177"/>
      <c r="J7" s="42" t="e" cm="1">
        <f t="array" ref="J7">#REF!-Carga!F24</f>
        <v>#REF!</v>
      </c>
    </row>
    <row r="8" spans="2:10" ht="21.75" x14ac:dyDescent="0.25">
      <c r="B8" s="37" t="s">
        <v>92</v>
      </c>
      <c r="C8" s="178" t="e">
        <f>#REF!-Operaciones!F82</f>
        <v>#REF!</v>
      </c>
      <c r="D8" s="178"/>
      <c r="F8" s="37" t="s">
        <v>92</v>
      </c>
      <c r="G8" s="178" t="e">
        <f>#REF!-Pasajeros!$F$103</f>
        <v>#REF!</v>
      </c>
      <c r="H8" s="178"/>
      <c r="J8" s="43"/>
    </row>
    <row r="9" spans="2:10" ht="21.75" x14ac:dyDescent="0.25">
      <c r="B9" s="36" t="s">
        <v>93</v>
      </c>
      <c r="C9" s="177" t="e">
        <f>#REF!-Operaciones!F110</f>
        <v>#REF!</v>
      </c>
      <c r="D9" s="177"/>
    </row>
    <row r="12" spans="2:10" ht="21.75" x14ac:dyDescent="0.25">
      <c r="B12" s="179" t="s">
        <v>105</v>
      </c>
      <c r="C12" s="179"/>
      <c r="D12" s="179"/>
      <c r="F12" s="179" t="s">
        <v>105</v>
      </c>
      <c r="G12" s="179"/>
      <c r="H12" s="179"/>
      <c r="J12" s="35" t="s">
        <v>107</v>
      </c>
    </row>
    <row r="13" spans="2:10" ht="21.75" x14ac:dyDescent="0.25">
      <c r="B13" s="36" t="s">
        <v>91</v>
      </c>
      <c r="C13" s="177" t="e">
        <f>#REF!-Operaciones!F33</f>
        <v>#REF!</v>
      </c>
      <c r="D13" s="177"/>
      <c r="F13" s="36" t="s">
        <v>91</v>
      </c>
      <c r="G13" s="177" t="e">
        <f>#REF!-Pasajeros!$F$34</f>
        <v>#REF!</v>
      </c>
      <c r="H13" s="177"/>
      <c r="J13" s="42" t="e" cm="1">
        <f t="array" ref="J13">#REF!-Carga!F33</f>
        <v>#REF!</v>
      </c>
    </row>
    <row r="14" spans="2:10" ht="21.75" x14ac:dyDescent="0.25">
      <c r="B14" s="37" t="s">
        <v>92</v>
      </c>
      <c r="C14" s="178" t="e">
        <f>#REF!-Operaciones!F91</f>
        <v>#REF!</v>
      </c>
      <c r="D14" s="178"/>
      <c r="F14" s="37" t="s">
        <v>92</v>
      </c>
      <c r="G14" s="178" t="e">
        <f>#REF!-Pasajeros!$F$112</f>
        <v>#REF!</v>
      </c>
      <c r="H14" s="178"/>
      <c r="J14" s="43"/>
    </row>
    <row r="15" spans="2:10" ht="21.75" x14ac:dyDescent="0.25">
      <c r="B15" s="36" t="s">
        <v>93</v>
      </c>
      <c r="C15" s="177" t="e">
        <f>#REF!-Operaciones!F119</f>
        <v>#REF!</v>
      </c>
      <c r="D15" s="177"/>
    </row>
  </sheetData>
  <mergeCells count="16">
    <mergeCell ref="B6:D6"/>
    <mergeCell ref="B12:D12"/>
    <mergeCell ref="B3:D3"/>
    <mergeCell ref="F3:H3"/>
    <mergeCell ref="F6:H6"/>
    <mergeCell ref="F12:H12"/>
    <mergeCell ref="C7:D7"/>
    <mergeCell ref="C8:D8"/>
    <mergeCell ref="C9:D9"/>
    <mergeCell ref="C13:D13"/>
    <mergeCell ref="C14:D14"/>
    <mergeCell ref="C15:D15"/>
    <mergeCell ref="G7:H7"/>
    <mergeCell ref="G8:H8"/>
    <mergeCell ref="G13:H13"/>
    <mergeCell ref="G14:H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20" customWidth="1"/>
    <col min="2" max="2" width="8.140625" style="20" bestFit="1" customWidth="1"/>
    <col min="3" max="3" width="27.7109375" style="20" customWidth="1"/>
    <col min="4" max="4" width="14.42578125" style="20" bestFit="1" customWidth="1"/>
    <col min="5" max="5" width="20.5703125" style="20" bestFit="1" customWidth="1"/>
    <col min="6" max="6" width="19" style="20" customWidth="1"/>
    <col min="7" max="7" width="15.5703125" style="20" bestFit="1" customWidth="1"/>
    <col min="8" max="8" width="7.5703125" style="20" customWidth="1"/>
    <col min="9" max="9" width="6" style="20" bestFit="1" customWidth="1"/>
    <col min="10" max="10" width="15.5703125" style="20" bestFit="1" customWidth="1"/>
    <col min="11" max="11" width="14.42578125" style="20" bestFit="1" customWidth="1"/>
    <col min="12" max="12" width="20.5703125" style="20" bestFit="1" customWidth="1"/>
    <col min="13" max="13" width="11.7109375" style="20" bestFit="1" customWidth="1"/>
    <col min="14" max="14" width="15.5703125" style="20" bestFit="1" customWidth="1"/>
    <col min="15" max="15" width="23.85546875" style="20"/>
    <col min="16" max="16" width="6.28515625" style="20" bestFit="1" customWidth="1"/>
    <col min="17" max="17" width="9" style="20" bestFit="1" customWidth="1"/>
    <col min="18" max="18" width="9.140625" style="20" bestFit="1" customWidth="1"/>
    <col min="19" max="19" width="10.140625" style="38" bestFit="1" customWidth="1"/>
    <col min="20" max="20" width="23.85546875" style="20"/>
    <col min="21" max="21" width="6.28515625" style="20" bestFit="1" customWidth="1"/>
    <col min="22" max="23" width="8.7109375" style="20" bestFit="1" customWidth="1"/>
    <col min="24" max="24" width="9.7109375" style="20" bestFit="1" customWidth="1"/>
    <col min="25" max="16384" width="23.85546875" style="20"/>
  </cols>
  <sheetData>
    <row r="2" spans="2:24" x14ac:dyDescent="0.3">
      <c r="C2" s="20" t="s">
        <v>8</v>
      </c>
      <c r="J2" s="20" t="s">
        <v>9</v>
      </c>
      <c r="P2" s="184" t="s">
        <v>8</v>
      </c>
      <c r="Q2" s="184"/>
      <c r="R2" s="184"/>
      <c r="S2" s="184"/>
      <c r="U2" s="184" t="s">
        <v>9</v>
      </c>
      <c r="V2" s="184"/>
      <c r="W2" s="184"/>
      <c r="X2" s="184"/>
    </row>
    <row r="3" spans="2:24" x14ac:dyDescent="0.3">
      <c r="X3" s="38"/>
    </row>
    <row r="4" spans="2:24" ht="30" x14ac:dyDescent="0.3">
      <c r="B4" s="9" t="s">
        <v>46</v>
      </c>
      <c r="C4" s="9" t="s">
        <v>0</v>
      </c>
      <c r="D4" s="9" t="s">
        <v>10</v>
      </c>
      <c r="E4" s="9" t="s">
        <v>11</v>
      </c>
      <c r="F4" s="9" t="s">
        <v>12</v>
      </c>
      <c r="G4" s="9" t="s">
        <v>53</v>
      </c>
      <c r="I4" s="9" t="s">
        <v>46</v>
      </c>
      <c r="J4" s="9" t="s">
        <v>0</v>
      </c>
      <c r="K4" s="9" t="s">
        <v>10</v>
      </c>
      <c r="L4" s="9" t="s">
        <v>11</v>
      </c>
      <c r="M4" s="9" t="s">
        <v>12</v>
      </c>
      <c r="N4" s="9" t="s">
        <v>53</v>
      </c>
      <c r="P4" s="9" t="s">
        <v>0</v>
      </c>
      <c r="Q4" s="9">
        <v>2022</v>
      </c>
      <c r="R4" s="9">
        <v>2023</v>
      </c>
      <c r="S4" s="9" t="s">
        <v>98</v>
      </c>
      <c r="U4" s="9" t="s">
        <v>0</v>
      </c>
      <c r="V4" s="9">
        <v>2022</v>
      </c>
      <c r="W4" s="9">
        <v>2023</v>
      </c>
      <c r="X4" s="9" t="s">
        <v>98</v>
      </c>
    </row>
    <row r="5" spans="2:24" x14ac:dyDescent="0.3">
      <c r="B5" s="185">
        <v>2022</v>
      </c>
      <c r="C5" s="10" t="s">
        <v>70</v>
      </c>
      <c r="D5" s="11">
        <v>14024</v>
      </c>
      <c r="E5" s="12">
        <v>201</v>
      </c>
      <c r="F5" s="13">
        <v>14225</v>
      </c>
      <c r="G5" s="13">
        <v>14225</v>
      </c>
      <c r="I5" s="185">
        <v>2022</v>
      </c>
      <c r="J5" s="10" t="s">
        <v>70</v>
      </c>
      <c r="K5" s="11">
        <v>135</v>
      </c>
      <c r="L5" s="12">
        <v>3</v>
      </c>
      <c r="M5" s="13">
        <f>L5+K5</f>
        <v>138</v>
      </c>
      <c r="N5" s="13">
        <f>M5</f>
        <v>138</v>
      </c>
      <c r="P5" s="10" t="s">
        <v>42</v>
      </c>
      <c r="Q5" s="11"/>
      <c r="R5" s="11">
        <v>186572</v>
      </c>
      <c r="S5" s="39"/>
      <c r="U5" s="10" t="s">
        <v>42</v>
      </c>
      <c r="V5" s="11"/>
      <c r="W5" s="11">
        <v>1856</v>
      </c>
      <c r="X5" s="39"/>
    </row>
    <row r="6" spans="2:24" x14ac:dyDescent="0.3">
      <c r="B6" s="185"/>
      <c r="C6" s="14" t="s">
        <v>31</v>
      </c>
      <c r="D6" s="15">
        <v>35204</v>
      </c>
      <c r="E6" s="16">
        <v>389</v>
      </c>
      <c r="F6" s="17">
        <v>35593</v>
      </c>
      <c r="G6" s="17">
        <f>G5+F6</f>
        <v>49818</v>
      </c>
      <c r="I6" s="185"/>
      <c r="J6" s="14" t="s">
        <v>31</v>
      </c>
      <c r="K6" s="15">
        <v>352</v>
      </c>
      <c r="L6" s="16">
        <v>4</v>
      </c>
      <c r="M6" s="17">
        <f>L6+K6</f>
        <v>356</v>
      </c>
      <c r="N6" s="17">
        <f>M6+N5</f>
        <v>494</v>
      </c>
      <c r="P6" s="14" t="s">
        <v>43</v>
      </c>
      <c r="Q6" s="15"/>
      <c r="R6" s="15">
        <v>165315</v>
      </c>
      <c r="S6" s="40"/>
      <c r="U6" s="14" t="s">
        <v>43</v>
      </c>
      <c r="V6" s="15"/>
      <c r="W6" s="15">
        <v>1650</v>
      </c>
      <c r="X6" s="40"/>
    </row>
    <row r="7" spans="2:24" x14ac:dyDescent="0.3">
      <c r="B7" s="185"/>
      <c r="C7" s="10" t="s">
        <v>32</v>
      </c>
      <c r="D7" s="11">
        <v>35891</v>
      </c>
      <c r="E7" s="12">
        <v>514</v>
      </c>
      <c r="F7" s="13">
        <v>36405</v>
      </c>
      <c r="G7" s="13">
        <f t="shared" ref="G7:G17" si="0">G6+F7</f>
        <v>86223</v>
      </c>
      <c r="I7" s="185"/>
      <c r="J7" s="10" t="s">
        <v>32</v>
      </c>
      <c r="K7" s="11">
        <v>365</v>
      </c>
      <c r="L7" s="12">
        <v>6</v>
      </c>
      <c r="M7" s="13">
        <f t="shared" ref="M7:M17" si="1">L7+K7</f>
        <v>371</v>
      </c>
      <c r="N7" s="13">
        <f t="shared" ref="N7:N18" si="2">M7+N6</f>
        <v>865</v>
      </c>
      <c r="P7" s="10" t="s">
        <v>30</v>
      </c>
      <c r="Q7" s="11">
        <v>14225</v>
      </c>
      <c r="R7" s="11">
        <v>196339</v>
      </c>
      <c r="S7" s="39">
        <f>(R7/Q7)-1</f>
        <v>12.802390158172232</v>
      </c>
      <c r="U7" s="10" t="s">
        <v>30</v>
      </c>
      <c r="V7" s="11">
        <v>138</v>
      </c>
      <c r="W7" s="11">
        <v>1840</v>
      </c>
      <c r="X7" s="39">
        <f>(W7/V7)-1</f>
        <v>12.333333333333334</v>
      </c>
    </row>
    <row r="8" spans="2:24" x14ac:dyDescent="0.3">
      <c r="B8" s="185"/>
      <c r="C8" s="14" t="s">
        <v>33</v>
      </c>
      <c r="D8" s="15">
        <v>32899</v>
      </c>
      <c r="E8" s="16">
        <v>455</v>
      </c>
      <c r="F8" s="17">
        <v>33354</v>
      </c>
      <c r="G8" s="17">
        <f t="shared" si="0"/>
        <v>119577</v>
      </c>
      <c r="I8" s="185"/>
      <c r="J8" s="14" t="s">
        <v>33</v>
      </c>
      <c r="K8" s="15">
        <v>351</v>
      </c>
      <c r="L8" s="16">
        <v>5</v>
      </c>
      <c r="M8" s="17">
        <f t="shared" si="1"/>
        <v>356</v>
      </c>
      <c r="N8" s="17">
        <f t="shared" si="2"/>
        <v>1221</v>
      </c>
      <c r="P8" s="14" t="s">
        <v>31</v>
      </c>
      <c r="Q8" s="15">
        <v>35593</v>
      </c>
      <c r="R8" s="15">
        <v>205008</v>
      </c>
      <c r="S8" s="40">
        <f>(R8/Q8)-1</f>
        <v>4.7597842272356923</v>
      </c>
      <c r="U8" s="14" t="s">
        <v>31</v>
      </c>
      <c r="V8" s="15">
        <v>356</v>
      </c>
      <c r="W8" s="15">
        <v>1710</v>
      </c>
      <c r="X8" s="40">
        <f>(W8/V8)-1</f>
        <v>3.8033707865168536</v>
      </c>
    </row>
    <row r="9" spans="2:24" x14ac:dyDescent="0.3">
      <c r="B9" s="185"/>
      <c r="C9" s="10" t="s">
        <v>34</v>
      </c>
      <c r="D9" s="11">
        <v>35856</v>
      </c>
      <c r="E9" s="12">
        <v>424</v>
      </c>
      <c r="F9" s="13">
        <v>36280</v>
      </c>
      <c r="G9" s="13">
        <f t="shared" si="0"/>
        <v>155857</v>
      </c>
      <c r="I9" s="185"/>
      <c r="J9" s="10" t="s">
        <v>34</v>
      </c>
      <c r="K9" s="11">
        <v>334</v>
      </c>
      <c r="L9" s="12">
        <v>4</v>
      </c>
      <c r="M9" s="13">
        <f t="shared" si="1"/>
        <v>338</v>
      </c>
      <c r="N9" s="13">
        <f t="shared" si="2"/>
        <v>1559</v>
      </c>
      <c r="P9" s="10" t="s">
        <v>32</v>
      </c>
      <c r="Q9" s="11">
        <v>36405</v>
      </c>
      <c r="R9" s="11">
        <f>F19</f>
        <v>218322</v>
      </c>
      <c r="S9" s="40">
        <f>(R9/Q9)-1</f>
        <v>4.997033374536465</v>
      </c>
      <c r="U9" s="10" t="s">
        <v>32</v>
      </c>
      <c r="V9" s="11">
        <v>371</v>
      </c>
      <c r="W9" s="11">
        <f>M19</f>
        <v>1851</v>
      </c>
      <c r="X9" s="39">
        <f>(W9/V9)-1</f>
        <v>3.9892183288409706</v>
      </c>
    </row>
    <row r="10" spans="2:24" x14ac:dyDescent="0.3">
      <c r="B10" s="185"/>
      <c r="C10" s="14" t="s">
        <v>35</v>
      </c>
      <c r="D10" s="15">
        <v>51667</v>
      </c>
      <c r="E10" s="15">
        <v>1913</v>
      </c>
      <c r="F10" s="17">
        <v>53580</v>
      </c>
      <c r="G10" s="17">
        <f t="shared" si="0"/>
        <v>209437</v>
      </c>
      <c r="I10" s="185"/>
      <c r="J10" s="14" t="s">
        <v>35</v>
      </c>
      <c r="K10" s="15">
        <v>597</v>
      </c>
      <c r="L10" s="15">
        <v>23</v>
      </c>
      <c r="M10" s="17">
        <f t="shared" si="1"/>
        <v>620</v>
      </c>
      <c r="N10" s="17">
        <f t="shared" si="2"/>
        <v>2179</v>
      </c>
      <c r="P10" s="14" t="s">
        <v>33</v>
      </c>
      <c r="Q10" s="15">
        <v>33354</v>
      </c>
      <c r="R10" s="15"/>
      <c r="S10" s="40"/>
      <c r="U10" s="14" t="s">
        <v>33</v>
      </c>
      <c r="V10" s="15">
        <v>356</v>
      </c>
      <c r="W10" s="15"/>
      <c r="X10" s="40"/>
    </row>
    <row r="11" spans="2:24" x14ac:dyDescent="0.3">
      <c r="B11" s="185"/>
      <c r="C11" s="10" t="s">
        <v>36</v>
      </c>
      <c r="D11" s="11">
        <v>99725</v>
      </c>
      <c r="E11" s="11">
        <v>2796</v>
      </c>
      <c r="F11" s="13">
        <v>102521</v>
      </c>
      <c r="G11" s="13">
        <f t="shared" si="0"/>
        <v>311958</v>
      </c>
      <c r="I11" s="185"/>
      <c r="J11" s="10" t="s">
        <v>36</v>
      </c>
      <c r="K11" s="11">
        <v>1296</v>
      </c>
      <c r="L11" s="11">
        <v>31</v>
      </c>
      <c r="M11" s="13">
        <f t="shared" si="1"/>
        <v>1327</v>
      </c>
      <c r="N11" s="13">
        <f t="shared" si="2"/>
        <v>3506</v>
      </c>
      <c r="P11" s="10" t="s">
        <v>34</v>
      </c>
      <c r="Q11" s="11">
        <v>36280</v>
      </c>
      <c r="R11" s="11"/>
      <c r="S11" s="39"/>
      <c r="U11" s="10" t="s">
        <v>34</v>
      </c>
      <c r="V11" s="11">
        <v>338</v>
      </c>
      <c r="W11" s="11"/>
      <c r="X11" s="39"/>
    </row>
    <row r="12" spans="2:24" x14ac:dyDescent="0.3">
      <c r="B12" s="185"/>
      <c r="C12" s="14" t="s">
        <v>37</v>
      </c>
      <c r="D12" s="15">
        <v>176584</v>
      </c>
      <c r="E12" s="15">
        <v>9033</v>
      </c>
      <c r="F12" s="17">
        <v>185617</v>
      </c>
      <c r="G12" s="17">
        <f t="shared" si="0"/>
        <v>497575</v>
      </c>
      <c r="I12" s="185"/>
      <c r="J12" s="14" t="s">
        <v>37</v>
      </c>
      <c r="K12" s="15">
        <v>1780</v>
      </c>
      <c r="L12" s="15">
        <v>86</v>
      </c>
      <c r="M12" s="17">
        <f t="shared" si="1"/>
        <v>1866</v>
      </c>
      <c r="N12" s="17">
        <f t="shared" si="2"/>
        <v>5372</v>
      </c>
      <c r="P12" s="14" t="s">
        <v>35</v>
      </c>
      <c r="Q12" s="15">
        <v>53580</v>
      </c>
      <c r="R12" s="15"/>
      <c r="S12" s="40"/>
      <c r="U12" s="14" t="s">
        <v>35</v>
      </c>
      <c r="V12" s="15">
        <v>620</v>
      </c>
      <c r="W12" s="15"/>
      <c r="X12" s="40"/>
    </row>
    <row r="13" spans="2:24" x14ac:dyDescent="0.3">
      <c r="B13" s="185"/>
      <c r="C13" s="10" t="s">
        <v>38</v>
      </c>
      <c r="D13" s="11">
        <v>194277</v>
      </c>
      <c r="E13" s="11">
        <v>8817</v>
      </c>
      <c r="F13" s="13">
        <v>203094</v>
      </c>
      <c r="G13" s="13">
        <f t="shared" si="0"/>
        <v>700669</v>
      </c>
      <c r="I13" s="185"/>
      <c r="J13" s="10" t="s">
        <v>38</v>
      </c>
      <c r="K13" s="11">
        <v>1698</v>
      </c>
      <c r="L13" s="11">
        <v>86</v>
      </c>
      <c r="M13" s="13">
        <f t="shared" si="1"/>
        <v>1784</v>
      </c>
      <c r="N13" s="13">
        <f t="shared" si="2"/>
        <v>7156</v>
      </c>
      <c r="P13" s="10" t="s">
        <v>36</v>
      </c>
      <c r="Q13" s="11">
        <v>102521</v>
      </c>
      <c r="R13" s="11"/>
      <c r="S13" s="39"/>
      <c r="U13" s="10" t="s">
        <v>36</v>
      </c>
      <c r="V13" s="11">
        <v>1327</v>
      </c>
      <c r="W13" s="11"/>
      <c r="X13" s="39"/>
    </row>
    <row r="14" spans="2:24" x14ac:dyDescent="0.3">
      <c r="B14" s="185"/>
      <c r="C14" s="14" t="s">
        <v>39</v>
      </c>
      <c r="D14" s="15">
        <v>199919</v>
      </c>
      <c r="E14" s="15">
        <v>11827</v>
      </c>
      <c r="F14" s="17">
        <v>211746</v>
      </c>
      <c r="G14" s="17">
        <f t="shared" si="0"/>
        <v>912415</v>
      </c>
      <c r="I14" s="185"/>
      <c r="J14" s="14" t="s">
        <v>39</v>
      </c>
      <c r="K14" s="15">
        <v>1713</v>
      </c>
      <c r="L14" s="15">
        <v>127</v>
      </c>
      <c r="M14" s="17">
        <f t="shared" si="1"/>
        <v>1840</v>
      </c>
      <c r="N14" s="17">
        <f t="shared" si="2"/>
        <v>8996</v>
      </c>
      <c r="P14" s="14" t="s">
        <v>37</v>
      </c>
      <c r="Q14" s="15">
        <v>185617</v>
      </c>
      <c r="R14" s="15"/>
      <c r="S14" s="40"/>
      <c r="U14" s="14" t="s">
        <v>37</v>
      </c>
      <c r="V14" s="15">
        <v>1866</v>
      </c>
      <c r="W14" s="15"/>
      <c r="X14" s="40"/>
    </row>
    <row r="15" spans="2:24" x14ac:dyDescent="0.3">
      <c r="B15" s="187">
        <v>2023</v>
      </c>
      <c r="C15" s="10" t="s">
        <v>42</v>
      </c>
      <c r="D15" s="11">
        <v>175756</v>
      </c>
      <c r="E15" s="11">
        <v>10816</v>
      </c>
      <c r="F15" s="13">
        <v>186572</v>
      </c>
      <c r="G15" s="13">
        <f t="shared" si="0"/>
        <v>1098987</v>
      </c>
      <c r="I15" s="187">
        <v>2023</v>
      </c>
      <c r="J15" s="10" t="s">
        <v>42</v>
      </c>
      <c r="K15" s="11">
        <v>1722</v>
      </c>
      <c r="L15" s="11">
        <v>134</v>
      </c>
      <c r="M15" s="13">
        <f t="shared" si="1"/>
        <v>1856</v>
      </c>
      <c r="N15" s="13">
        <f t="shared" si="2"/>
        <v>10852</v>
      </c>
      <c r="P15" s="10" t="s">
        <v>38</v>
      </c>
      <c r="Q15" s="11">
        <v>203094</v>
      </c>
      <c r="R15" s="11"/>
      <c r="S15" s="39"/>
      <c r="U15" s="10" t="s">
        <v>38</v>
      </c>
      <c r="V15" s="11">
        <v>1784</v>
      </c>
      <c r="W15" s="11"/>
      <c r="X15" s="39"/>
    </row>
    <row r="16" spans="2:24" x14ac:dyDescent="0.3">
      <c r="B16" s="187"/>
      <c r="C16" s="14" t="s">
        <v>43</v>
      </c>
      <c r="D16" s="15">
        <v>157236</v>
      </c>
      <c r="E16" s="15">
        <v>8079</v>
      </c>
      <c r="F16" s="17">
        <v>165315</v>
      </c>
      <c r="G16" s="17">
        <f t="shared" si="0"/>
        <v>1264302</v>
      </c>
      <c r="I16" s="187"/>
      <c r="J16" s="14" t="s">
        <v>43</v>
      </c>
      <c r="K16" s="15">
        <v>1537</v>
      </c>
      <c r="L16" s="15">
        <v>113</v>
      </c>
      <c r="M16" s="17">
        <v>1650</v>
      </c>
      <c r="N16" s="17">
        <f t="shared" si="2"/>
        <v>12502</v>
      </c>
      <c r="P16" s="14" t="s">
        <v>39</v>
      </c>
      <c r="Q16" s="15">
        <v>211746</v>
      </c>
      <c r="R16" s="15"/>
      <c r="S16" s="40"/>
      <c r="U16" s="14" t="s">
        <v>39</v>
      </c>
      <c r="V16" s="15">
        <v>1840</v>
      </c>
      <c r="W16" s="15"/>
      <c r="X16" s="40"/>
    </row>
    <row r="17" spans="2:17" x14ac:dyDescent="0.3">
      <c r="B17" s="187"/>
      <c r="C17" s="10" t="s">
        <v>30</v>
      </c>
      <c r="D17" s="11">
        <v>186628</v>
      </c>
      <c r="E17" s="11">
        <v>9711</v>
      </c>
      <c r="F17" s="13">
        <f>E17+D17</f>
        <v>196339</v>
      </c>
      <c r="G17" s="13">
        <f t="shared" si="0"/>
        <v>1460641</v>
      </c>
      <c r="I17" s="187"/>
      <c r="J17" s="10" t="s">
        <v>30</v>
      </c>
      <c r="K17" s="11">
        <v>1730</v>
      </c>
      <c r="L17" s="11">
        <v>110</v>
      </c>
      <c r="M17" s="13">
        <f t="shared" si="1"/>
        <v>1840</v>
      </c>
      <c r="N17" s="13">
        <f t="shared" si="2"/>
        <v>14342</v>
      </c>
    </row>
    <row r="18" spans="2:17" x14ac:dyDescent="0.3">
      <c r="B18" s="187"/>
      <c r="C18" s="14" t="s">
        <v>31</v>
      </c>
      <c r="D18" s="15">
        <v>194176</v>
      </c>
      <c r="E18" s="15">
        <v>10832</v>
      </c>
      <c r="F18" s="17">
        <f>E18+D18</f>
        <v>205008</v>
      </c>
      <c r="G18" s="17">
        <f>F18+G17</f>
        <v>1665649</v>
      </c>
      <c r="I18" s="187"/>
      <c r="J18" s="14" t="s">
        <v>31</v>
      </c>
      <c r="K18" s="15">
        <v>1605</v>
      </c>
      <c r="L18" s="15">
        <v>105</v>
      </c>
      <c r="M18" s="17">
        <f>L18+K18</f>
        <v>1710</v>
      </c>
      <c r="N18" s="17">
        <f t="shared" si="2"/>
        <v>16052</v>
      </c>
    </row>
    <row r="19" spans="2:17" x14ac:dyDescent="0.3">
      <c r="B19" s="187"/>
      <c r="C19" s="14" t="s">
        <v>32</v>
      </c>
      <c r="D19" s="15">
        <v>205108</v>
      </c>
      <c r="E19" s="15">
        <v>13214</v>
      </c>
      <c r="F19" s="17">
        <v>218322</v>
      </c>
      <c r="G19" s="17">
        <f>F19+G18</f>
        <v>1883971</v>
      </c>
      <c r="I19" s="187"/>
      <c r="J19" s="14" t="s">
        <v>32</v>
      </c>
      <c r="K19" s="15">
        <v>1681</v>
      </c>
      <c r="L19" s="15">
        <v>170</v>
      </c>
      <c r="M19" s="17">
        <v>1851</v>
      </c>
      <c r="N19" s="17"/>
    </row>
    <row r="20" spans="2:17" x14ac:dyDescent="0.3">
      <c r="B20" s="18"/>
      <c r="C20" s="18" t="s">
        <v>7</v>
      </c>
      <c r="D20" s="19">
        <f>SUM(D5:D19)</f>
        <v>1794950</v>
      </c>
      <c r="E20" s="19">
        <f t="shared" ref="E20:F20" si="3">SUM(E5:E19)</f>
        <v>89021</v>
      </c>
      <c r="F20" s="19">
        <f t="shared" si="3"/>
        <v>1883971</v>
      </c>
      <c r="G20" s="19"/>
      <c r="I20" s="18"/>
      <c r="J20" s="18" t="s">
        <v>7</v>
      </c>
      <c r="K20" s="19">
        <f>SUM(K5:K19)</f>
        <v>16896</v>
      </c>
      <c r="L20" s="19">
        <f t="shared" ref="L20:M20" si="4">SUM(L5:L19)</f>
        <v>1007</v>
      </c>
      <c r="M20" s="19">
        <f t="shared" si="4"/>
        <v>17903</v>
      </c>
      <c r="N20" s="19"/>
      <c r="Q20" s="17"/>
    </row>
    <row r="38" spans="2:14" x14ac:dyDescent="0.3">
      <c r="C38" s="20" t="s">
        <v>9</v>
      </c>
      <c r="J38" s="20" t="s">
        <v>8</v>
      </c>
    </row>
    <row r="40" spans="2:14" ht="30" x14ac:dyDescent="0.3">
      <c r="B40" s="9" t="s">
        <v>46</v>
      </c>
      <c r="C40" s="21" t="s">
        <v>0</v>
      </c>
      <c r="D40" s="22" t="s">
        <v>14</v>
      </c>
      <c r="E40" s="22" t="s">
        <v>15</v>
      </c>
      <c r="F40" s="22" t="s">
        <v>12</v>
      </c>
      <c r="G40" s="9" t="s">
        <v>53</v>
      </c>
      <c r="I40" s="9" t="s">
        <v>46</v>
      </c>
      <c r="J40" s="21" t="s">
        <v>0</v>
      </c>
      <c r="K40" s="22" t="s">
        <v>14</v>
      </c>
      <c r="L40" s="22" t="s">
        <v>15</v>
      </c>
      <c r="M40" s="22" t="s">
        <v>12</v>
      </c>
      <c r="N40" s="9" t="s">
        <v>53</v>
      </c>
    </row>
    <row r="41" spans="2:14" x14ac:dyDescent="0.3">
      <c r="B41" s="185">
        <v>2022</v>
      </c>
      <c r="C41" s="10" t="s">
        <v>30</v>
      </c>
      <c r="D41" s="12">
        <v>9</v>
      </c>
      <c r="E41" s="12">
        <v>9</v>
      </c>
      <c r="F41" s="12">
        <v>18</v>
      </c>
      <c r="G41" s="13">
        <f>F41</f>
        <v>18</v>
      </c>
      <c r="I41" s="185">
        <v>2022</v>
      </c>
      <c r="J41" s="10" t="s">
        <v>30</v>
      </c>
      <c r="K41" s="12">
        <v>15</v>
      </c>
      <c r="L41" s="12">
        <v>16</v>
      </c>
      <c r="M41" s="12">
        <v>31</v>
      </c>
      <c r="N41" s="13">
        <f>M41</f>
        <v>31</v>
      </c>
    </row>
    <row r="42" spans="2:14" x14ac:dyDescent="0.3">
      <c r="B42" s="185"/>
      <c r="C42" s="14" t="s">
        <v>31</v>
      </c>
      <c r="D42" s="16">
        <v>11</v>
      </c>
      <c r="E42" s="16">
        <v>11</v>
      </c>
      <c r="F42" s="23">
        <v>22</v>
      </c>
      <c r="G42" s="17">
        <f>F42+G41</f>
        <v>40</v>
      </c>
      <c r="I42" s="185"/>
      <c r="J42" s="14" t="s">
        <v>31</v>
      </c>
      <c r="K42" s="16">
        <v>14</v>
      </c>
      <c r="L42" s="16">
        <v>29</v>
      </c>
      <c r="M42" s="23">
        <v>43</v>
      </c>
      <c r="N42" s="17">
        <f>M42+N41</f>
        <v>74</v>
      </c>
    </row>
    <row r="43" spans="2:14" x14ac:dyDescent="0.3">
      <c r="B43" s="185"/>
      <c r="C43" s="10" t="s">
        <v>32</v>
      </c>
      <c r="D43" s="12">
        <v>24</v>
      </c>
      <c r="E43" s="12">
        <v>25</v>
      </c>
      <c r="F43" s="12">
        <v>49</v>
      </c>
      <c r="G43" s="13">
        <f t="shared" ref="G43:G53" si="5">F43+G42</f>
        <v>89</v>
      </c>
      <c r="I43" s="185"/>
      <c r="J43" s="10" t="s">
        <v>32</v>
      </c>
      <c r="K43" s="12">
        <v>85</v>
      </c>
      <c r="L43" s="12">
        <v>80</v>
      </c>
      <c r="M43" s="12">
        <v>165</v>
      </c>
      <c r="N43" s="13">
        <f t="shared" ref="N43:N53" si="6">M43+N42</f>
        <v>239</v>
      </c>
    </row>
    <row r="44" spans="2:14" x14ac:dyDescent="0.3">
      <c r="B44" s="185"/>
      <c r="C44" s="14" t="s">
        <v>33</v>
      </c>
      <c r="D44" s="16">
        <v>12</v>
      </c>
      <c r="E44" s="16">
        <v>13</v>
      </c>
      <c r="F44" s="23">
        <v>25</v>
      </c>
      <c r="G44" s="17">
        <f t="shared" si="5"/>
        <v>114</v>
      </c>
      <c r="I44" s="185"/>
      <c r="J44" s="14" t="s">
        <v>33</v>
      </c>
      <c r="K44" s="16">
        <v>29</v>
      </c>
      <c r="L44" s="16">
        <v>38</v>
      </c>
      <c r="M44" s="23">
        <v>67</v>
      </c>
      <c r="N44" s="17">
        <f t="shared" si="6"/>
        <v>306</v>
      </c>
    </row>
    <row r="45" spans="2:14" x14ac:dyDescent="0.3">
      <c r="B45" s="185"/>
      <c r="C45" s="10" t="s">
        <v>34</v>
      </c>
      <c r="D45" s="12">
        <v>14</v>
      </c>
      <c r="E45" s="12">
        <v>12</v>
      </c>
      <c r="F45" s="12">
        <v>26</v>
      </c>
      <c r="G45" s="13">
        <f t="shared" si="5"/>
        <v>140</v>
      </c>
      <c r="I45" s="185"/>
      <c r="J45" s="10" t="s">
        <v>34</v>
      </c>
      <c r="K45" s="12">
        <v>33</v>
      </c>
      <c r="L45" s="12">
        <v>37</v>
      </c>
      <c r="M45" s="12">
        <v>70</v>
      </c>
      <c r="N45" s="13">
        <f t="shared" si="6"/>
        <v>376</v>
      </c>
    </row>
    <row r="46" spans="2:14" x14ac:dyDescent="0.3">
      <c r="B46" s="185"/>
      <c r="C46" s="14" t="s">
        <v>35</v>
      </c>
      <c r="D46" s="16">
        <v>10</v>
      </c>
      <c r="E46" s="16">
        <v>11</v>
      </c>
      <c r="F46" s="16">
        <v>21</v>
      </c>
      <c r="G46" s="17">
        <f t="shared" si="5"/>
        <v>161</v>
      </c>
      <c r="I46" s="185"/>
      <c r="J46" s="14" t="s">
        <v>35</v>
      </c>
      <c r="K46" s="16">
        <v>13</v>
      </c>
      <c r="L46" s="16">
        <v>19</v>
      </c>
      <c r="M46" s="16">
        <v>32</v>
      </c>
      <c r="N46" s="17">
        <f t="shared" si="6"/>
        <v>408</v>
      </c>
    </row>
    <row r="47" spans="2:14" x14ac:dyDescent="0.3">
      <c r="B47" s="185"/>
      <c r="C47" s="10" t="s">
        <v>36</v>
      </c>
      <c r="D47" s="12">
        <v>18</v>
      </c>
      <c r="E47" s="12">
        <v>18</v>
      </c>
      <c r="F47" s="12">
        <v>36</v>
      </c>
      <c r="G47" s="13">
        <f t="shared" si="5"/>
        <v>197</v>
      </c>
      <c r="I47" s="185"/>
      <c r="J47" s="10" t="s">
        <v>36</v>
      </c>
      <c r="K47" s="12">
        <v>43</v>
      </c>
      <c r="L47" s="12">
        <v>39</v>
      </c>
      <c r="M47" s="12">
        <v>82</v>
      </c>
      <c r="N47" s="13">
        <f t="shared" si="6"/>
        <v>490</v>
      </c>
    </row>
    <row r="48" spans="2:14" x14ac:dyDescent="0.3">
      <c r="B48" s="185"/>
      <c r="C48" s="14" t="s">
        <v>37</v>
      </c>
      <c r="D48" s="16">
        <v>35</v>
      </c>
      <c r="E48" s="16">
        <v>36</v>
      </c>
      <c r="F48" s="16">
        <v>71</v>
      </c>
      <c r="G48" s="17">
        <f t="shared" si="5"/>
        <v>268</v>
      </c>
      <c r="I48" s="185"/>
      <c r="J48" s="14" t="s">
        <v>37</v>
      </c>
      <c r="K48" s="16">
        <v>161</v>
      </c>
      <c r="L48" s="16">
        <v>102</v>
      </c>
      <c r="M48" s="16">
        <v>263</v>
      </c>
      <c r="N48" s="17">
        <f t="shared" si="6"/>
        <v>753</v>
      </c>
    </row>
    <row r="49" spans="2:14" x14ac:dyDescent="0.3">
      <c r="B49" s="185"/>
      <c r="C49" s="10" t="s">
        <v>38</v>
      </c>
      <c r="D49" s="12">
        <v>50</v>
      </c>
      <c r="E49" s="12">
        <v>51</v>
      </c>
      <c r="F49" s="12">
        <v>101</v>
      </c>
      <c r="G49" s="13">
        <f t="shared" si="5"/>
        <v>369</v>
      </c>
      <c r="I49" s="185"/>
      <c r="J49" s="10" t="s">
        <v>38</v>
      </c>
      <c r="K49" s="12">
        <v>317</v>
      </c>
      <c r="L49" s="12">
        <v>258</v>
      </c>
      <c r="M49" s="12">
        <v>575</v>
      </c>
      <c r="N49" s="13">
        <f t="shared" si="6"/>
        <v>1328</v>
      </c>
    </row>
    <row r="50" spans="2:14" x14ac:dyDescent="0.3">
      <c r="B50" s="185"/>
      <c r="C50" s="14" t="s">
        <v>39</v>
      </c>
      <c r="D50" s="16">
        <v>27</v>
      </c>
      <c r="E50" s="16">
        <v>31</v>
      </c>
      <c r="F50" s="16">
        <v>58</v>
      </c>
      <c r="G50" s="17">
        <f t="shared" si="5"/>
        <v>427</v>
      </c>
      <c r="I50" s="185"/>
      <c r="J50" s="14" t="s">
        <v>39</v>
      </c>
      <c r="K50" s="16">
        <v>73</v>
      </c>
      <c r="L50" s="16">
        <v>77</v>
      </c>
      <c r="M50" s="16">
        <v>150</v>
      </c>
      <c r="N50" s="17">
        <f t="shared" si="6"/>
        <v>1478</v>
      </c>
    </row>
    <row r="51" spans="2:14" x14ac:dyDescent="0.3">
      <c r="B51" s="187">
        <v>2023</v>
      </c>
      <c r="C51" s="10" t="s">
        <v>42</v>
      </c>
      <c r="D51" s="12">
        <v>54</v>
      </c>
      <c r="E51" s="12">
        <v>59</v>
      </c>
      <c r="F51" s="12">
        <v>113</v>
      </c>
      <c r="G51" s="13">
        <f t="shared" si="5"/>
        <v>540</v>
      </c>
      <c r="I51" s="187">
        <v>2023</v>
      </c>
      <c r="J51" s="10" t="s">
        <v>42</v>
      </c>
      <c r="K51" s="12">
        <v>189</v>
      </c>
      <c r="L51" s="12">
        <v>271</v>
      </c>
      <c r="M51" s="12">
        <v>460</v>
      </c>
      <c r="N51" s="13">
        <f t="shared" si="6"/>
        <v>1938</v>
      </c>
    </row>
    <row r="52" spans="2:14" x14ac:dyDescent="0.3">
      <c r="B52" s="187"/>
      <c r="C52" s="14" t="s">
        <v>43</v>
      </c>
      <c r="D52" s="16">
        <v>56</v>
      </c>
      <c r="E52" s="16">
        <v>59</v>
      </c>
      <c r="F52" s="16">
        <v>115</v>
      </c>
      <c r="G52" s="17">
        <f t="shared" ref="G52" si="7">F52+G51</f>
        <v>655</v>
      </c>
      <c r="I52" s="187"/>
      <c r="J52" s="14" t="s">
        <v>43</v>
      </c>
      <c r="K52" s="16">
        <v>174</v>
      </c>
      <c r="L52" s="16">
        <v>205</v>
      </c>
      <c r="M52" s="16">
        <v>379</v>
      </c>
      <c r="N52" s="17">
        <f t="shared" ref="N52" si="8">M52+N51</f>
        <v>2317</v>
      </c>
    </row>
    <row r="53" spans="2:14" x14ac:dyDescent="0.3">
      <c r="B53" s="187"/>
      <c r="C53" s="10" t="s">
        <v>30</v>
      </c>
      <c r="D53" s="12">
        <v>77</v>
      </c>
      <c r="E53" s="12">
        <v>78</v>
      </c>
      <c r="F53" s="12">
        <v>155</v>
      </c>
      <c r="G53" s="13">
        <f t="shared" si="5"/>
        <v>810</v>
      </c>
      <c r="I53" s="187"/>
      <c r="J53" s="10" t="s">
        <v>30</v>
      </c>
      <c r="K53" s="12">
        <v>222</v>
      </c>
      <c r="L53" s="12">
        <v>212</v>
      </c>
      <c r="M53" s="12">
        <v>434</v>
      </c>
      <c r="N53" s="13">
        <f t="shared" si="6"/>
        <v>2751</v>
      </c>
    </row>
    <row r="54" spans="2:14" x14ac:dyDescent="0.3">
      <c r="B54" s="187"/>
      <c r="C54" s="14" t="s">
        <v>31</v>
      </c>
      <c r="D54" s="15">
        <v>83</v>
      </c>
      <c r="E54" s="15">
        <v>80</v>
      </c>
      <c r="F54" s="17">
        <f>E54+D54</f>
        <v>163</v>
      </c>
      <c r="G54" s="17">
        <f>F54+G53</f>
        <v>973</v>
      </c>
      <c r="I54" s="187"/>
      <c r="J54" s="14" t="s">
        <v>31</v>
      </c>
      <c r="K54" s="15">
        <v>600</v>
      </c>
      <c r="L54" s="15">
        <v>590</v>
      </c>
      <c r="M54" s="15">
        <f>L54+K54</f>
        <v>1190</v>
      </c>
      <c r="N54" s="17">
        <f>M54+N53</f>
        <v>3941</v>
      </c>
    </row>
    <row r="55" spans="2:14" x14ac:dyDescent="0.3">
      <c r="B55" s="187"/>
      <c r="C55" s="14" t="s">
        <v>32</v>
      </c>
      <c r="D55" s="15">
        <v>69</v>
      </c>
      <c r="E55" s="15">
        <v>71</v>
      </c>
      <c r="F55" s="17">
        <v>140</v>
      </c>
      <c r="G55" s="17">
        <f>F55+G54</f>
        <v>1113</v>
      </c>
      <c r="I55" s="187"/>
      <c r="J55" s="14" t="s">
        <v>32</v>
      </c>
      <c r="K55" s="15">
        <v>256</v>
      </c>
      <c r="L55" s="15">
        <v>283</v>
      </c>
      <c r="M55" s="17">
        <v>539</v>
      </c>
      <c r="N55" s="17">
        <f>M55+N54</f>
        <v>4480</v>
      </c>
    </row>
    <row r="56" spans="2:14" x14ac:dyDescent="0.3">
      <c r="B56" s="24"/>
      <c r="C56" s="24" t="s">
        <v>7</v>
      </c>
      <c r="D56" s="24">
        <f>SUM(D41:D55)</f>
        <v>549</v>
      </c>
      <c r="E56" s="24">
        <f t="shared" ref="E56:F56" si="9">SUM(E41:E55)</f>
        <v>564</v>
      </c>
      <c r="F56" s="24">
        <f t="shared" si="9"/>
        <v>1113</v>
      </c>
      <c r="G56" s="24"/>
      <c r="I56" s="24"/>
      <c r="J56" s="24" t="s">
        <v>7</v>
      </c>
      <c r="K56" s="24">
        <f>SUM(K41:K55)</f>
        <v>2224</v>
      </c>
      <c r="L56" s="24">
        <f t="shared" ref="L56" si="10">SUM(L41:L55)</f>
        <v>2256</v>
      </c>
      <c r="M56" s="24">
        <f>SUM(M41:M55)</f>
        <v>4480</v>
      </c>
      <c r="N56" s="24"/>
    </row>
    <row r="75" spans="2:4" x14ac:dyDescent="0.3">
      <c r="C75" s="25" t="s">
        <v>22</v>
      </c>
    </row>
    <row r="76" spans="2:4" x14ac:dyDescent="0.3">
      <c r="C76" s="20" t="s">
        <v>83</v>
      </c>
    </row>
    <row r="78" spans="2:4" x14ac:dyDescent="0.3">
      <c r="B78" s="26" t="s">
        <v>57</v>
      </c>
      <c r="C78" s="26" t="s">
        <v>57</v>
      </c>
      <c r="D78" s="26" t="s">
        <v>8</v>
      </c>
    </row>
    <row r="79" spans="2:4" x14ac:dyDescent="0.3">
      <c r="B79" s="186" t="s">
        <v>58</v>
      </c>
      <c r="C79" s="28" t="s">
        <v>69</v>
      </c>
      <c r="D79" s="29">
        <v>516370</v>
      </c>
    </row>
    <row r="80" spans="2:4" x14ac:dyDescent="0.3">
      <c r="B80" s="186"/>
      <c r="C80" s="29" t="s">
        <v>60</v>
      </c>
      <c r="D80" s="29">
        <v>332894</v>
      </c>
    </row>
    <row r="81" spans="2:7" x14ac:dyDescent="0.3">
      <c r="B81" s="186"/>
      <c r="C81" s="28" t="s">
        <v>71</v>
      </c>
      <c r="D81" s="29">
        <v>236279</v>
      </c>
    </row>
    <row r="82" spans="2:7" x14ac:dyDescent="0.3">
      <c r="B82" s="186"/>
      <c r="C82" s="29" t="s">
        <v>61</v>
      </c>
      <c r="D82" s="29">
        <v>213078</v>
      </c>
      <c r="F82" s="26" t="s">
        <v>23</v>
      </c>
      <c r="G82" s="26" t="s">
        <v>8</v>
      </c>
    </row>
    <row r="83" spans="2:7" x14ac:dyDescent="0.3">
      <c r="B83" s="186"/>
      <c r="C83" s="28" t="s">
        <v>63</v>
      </c>
      <c r="D83" s="29">
        <v>172805</v>
      </c>
      <c r="F83" s="27" t="s">
        <v>55</v>
      </c>
      <c r="G83" s="27">
        <v>1051802</v>
      </c>
    </row>
    <row r="84" spans="2:7" x14ac:dyDescent="0.3">
      <c r="B84" s="186"/>
      <c r="C84" s="28" t="s">
        <v>62</v>
      </c>
      <c r="D84" s="29">
        <v>157941</v>
      </c>
      <c r="F84" s="27" t="s">
        <v>56</v>
      </c>
      <c r="G84" s="27">
        <v>47185</v>
      </c>
    </row>
    <row r="85" spans="2:7" x14ac:dyDescent="0.3">
      <c r="B85" s="186"/>
      <c r="C85" s="29" t="s">
        <v>64</v>
      </c>
      <c r="D85" s="29">
        <v>78910</v>
      </c>
    </row>
    <row r="86" spans="2:7" x14ac:dyDescent="0.3">
      <c r="B86" s="186"/>
      <c r="C86" s="28" t="s">
        <v>65</v>
      </c>
      <c r="D86" s="29">
        <v>53508</v>
      </c>
    </row>
    <row r="87" spans="2:7" x14ac:dyDescent="0.3">
      <c r="B87" s="186"/>
      <c r="C87" s="29" t="s">
        <v>54</v>
      </c>
      <c r="D87" s="29">
        <v>23964</v>
      </c>
    </row>
    <row r="88" spans="2:7" x14ac:dyDescent="0.3">
      <c r="B88" s="186"/>
      <c r="C88" s="28" t="s">
        <v>72</v>
      </c>
      <c r="D88" s="29">
        <v>4065</v>
      </c>
    </row>
    <row r="89" spans="2:7" x14ac:dyDescent="0.3">
      <c r="B89" s="186"/>
      <c r="C89" s="28" t="s">
        <v>97</v>
      </c>
      <c r="D89" s="29">
        <v>5136</v>
      </c>
    </row>
    <row r="90" spans="2:7" ht="19.5" customHeight="1" x14ac:dyDescent="0.3"/>
    <row r="91" spans="2:7" ht="19.5" customHeight="1" x14ac:dyDescent="0.3">
      <c r="B91" s="26" t="s">
        <v>57</v>
      </c>
      <c r="C91" s="26" t="s">
        <v>57</v>
      </c>
      <c r="D91" s="26" t="s">
        <v>8</v>
      </c>
    </row>
    <row r="92" spans="2:7" ht="19.5" customHeight="1" x14ac:dyDescent="0.3">
      <c r="B92" s="181" t="s">
        <v>59</v>
      </c>
      <c r="C92" s="28" t="s">
        <v>99</v>
      </c>
      <c r="D92" s="28">
        <v>28482</v>
      </c>
    </row>
    <row r="93" spans="2:7" ht="19.5" customHeight="1" x14ac:dyDescent="0.3">
      <c r="B93" s="182"/>
      <c r="C93" s="29" t="s">
        <v>66</v>
      </c>
      <c r="D93" s="28">
        <v>24222</v>
      </c>
    </row>
    <row r="94" spans="2:7" ht="19.5" customHeight="1" x14ac:dyDescent="0.3">
      <c r="B94" s="182"/>
      <c r="C94" s="28" t="s">
        <v>67</v>
      </c>
      <c r="D94" s="28">
        <v>19882</v>
      </c>
    </row>
    <row r="95" spans="2:7" x14ac:dyDescent="0.3">
      <c r="B95" s="182"/>
      <c r="C95" s="29" t="s">
        <v>68</v>
      </c>
      <c r="D95" s="28">
        <v>12652</v>
      </c>
    </row>
    <row r="96" spans="2:7" x14ac:dyDescent="0.3">
      <c r="B96" s="182"/>
      <c r="C96" s="28" t="s">
        <v>100</v>
      </c>
      <c r="D96" s="28">
        <v>3105</v>
      </c>
    </row>
    <row r="97" spans="2:4" x14ac:dyDescent="0.3">
      <c r="B97" s="183"/>
      <c r="C97" s="29" t="s">
        <v>97</v>
      </c>
      <c r="D97" s="28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Operaciones</vt:lpstr>
      <vt:lpstr>Pasajeros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dcterms:created xsi:type="dcterms:W3CDTF">2022-10-07T15:45:48Z</dcterms:created>
  <dcterms:modified xsi:type="dcterms:W3CDTF">2026-01-26T16:32:29Z</dcterms:modified>
</cp:coreProperties>
</file>